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2 Lønnsomhetsundersøkelse for akvakultur\05 LON Internet\"/>
    </mc:Choice>
  </mc:AlternateContent>
  <bookViews>
    <workbookView xWindow="0" yWindow="60" windowWidth="15195" windowHeight="8445"/>
  </bookViews>
  <sheets>
    <sheet name="Forklaring" sheetId="1" r:id="rId1"/>
    <sheet name="Hordaland 2008-" sheetId="2" r:id="rId2"/>
  </sheets>
  <calcPr calcId="162913"/>
</workbook>
</file>

<file path=xl/calcChain.xml><?xml version="1.0" encoding="utf-8"?>
<calcChain xmlns="http://schemas.openxmlformats.org/spreadsheetml/2006/main">
  <c r="N77" i="2" l="1"/>
  <c r="N66" i="2"/>
  <c r="N89" i="2" s="1"/>
  <c r="N56" i="2"/>
  <c r="N60" i="2" s="1"/>
  <c r="N68" i="2" s="1"/>
  <c r="N71" i="2" s="1"/>
  <c r="N42" i="2"/>
  <c r="N36" i="2"/>
  <c r="N24" i="2"/>
  <c r="N38" i="2" s="1"/>
  <c r="N44" i="2" s="1"/>
  <c r="N127" i="2"/>
  <c r="N126" i="2"/>
  <c r="N125" i="2"/>
  <c r="N124" i="2"/>
  <c r="N123" i="2"/>
  <c r="N122" i="2"/>
  <c r="N121" i="2"/>
  <c r="N120" i="2"/>
  <c r="N119" i="2"/>
  <c r="N110" i="2"/>
  <c r="N111" i="2" s="1"/>
  <c r="N108" i="2"/>
  <c r="N107" i="2"/>
  <c r="N106" i="2"/>
  <c r="N105" i="2"/>
  <c r="N101" i="2"/>
  <c r="N102" i="2" s="1"/>
  <c r="N79" i="2" l="1"/>
  <c r="N91" i="2" s="1"/>
  <c r="N128" i="2"/>
  <c r="N85" i="2"/>
  <c r="N87" i="2"/>
  <c r="N90" i="2"/>
  <c r="N86" i="2"/>
  <c r="N88" i="2"/>
  <c r="M119" i="2"/>
  <c r="M120" i="2"/>
  <c r="M121" i="2"/>
  <c r="M122" i="2"/>
  <c r="M123" i="2"/>
  <c r="M124" i="2"/>
  <c r="M125" i="2"/>
  <c r="M126" i="2"/>
  <c r="M127" i="2"/>
  <c r="M128" i="2"/>
  <c r="J110" i="2"/>
  <c r="K110" i="2"/>
  <c r="L110" i="2"/>
  <c r="L111" i="2" s="1"/>
  <c r="M110" i="2"/>
  <c r="J111" i="2"/>
  <c r="K111" i="2"/>
  <c r="M111" i="2"/>
  <c r="J105" i="2"/>
  <c r="K105" i="2"/>
  <c r="L105" i="2"/>
  <c r="M105" i="2"/>
  <c r="J106" i="2"/>
  <c r="K106" i="2"/>
  <c r="L106" i="2"/>
  <c r="M106" i="2"/>
  <c r="J107" i="2"/>
  <c r="K107" i="2"/>
  <c r="L107" i="2"/>
  <c r="M107" i="2"/>
  <c r="J108" i="2"/>
  <c r="K108" i="2"/>
  <c r="L108" i="2"/>
  <c r="M108" i="2"/>
  <c r="I101" i="2"/>
  <c r="J101" i="2"/>
  <c r="J102" i="2" s="1"/>
  <c r="K101" i="2"/>
  <c r="L101" i="2"/>
  <c r="L102" i="2" s="1"/>
  <c r="M101" i="2"/>
  <c r="I102" i="2"/>
  <c r="K102" i="2"/>
  <c r="M102" i="2"/>
  <c r="L79" i="2"/>
  <c r="M79" i="2"/>
  <c r="L77" i="2"/>
  <c r="M77" i="2"/>
  <c r="L71" i="2"/>
  <c r="L91" i="2" s="1"/>
  <c r="M71" i="2"/>
  <c r="M91" i="2" s="1"/>
  <c r="L68" i="2"/>
  <c r="M68" i="2"/>
  <c r="L66" i="2"/>
  <c r="M66" i="2"/>
  <c r="L60" i="2"/>
  <c r="M60" i="2"/>
  <c r="L56" i="2"/>
  <c r="M56" i="2"/>
  <c r="L44" i="2"/>
  <c r="M44" i="2"/>
  <c r="L38" i="2"/>
  <c r="M38" i="2"/>
  <c r="L36" i="2"/>
  <c r="M36" i="2"/>
  <c r="L24" i="2"/>
  <c r="M24" i="2"/>
  <c r="L85" i="2"/>
  <c r="M85" i="2"/>
  <c r="L86" i="2"/>
  <c r="M86" i="2"/>
  <c r="M87" i="2"/>
  <c r="L88" i="2"/>
  <c r="M88" i="2"/>
  <c r="L89" i="2"/>
  <c r="M89" i="2"/>
  <c r="L90" i="2"/>
  <c r="M90" i="2"/>
  <c r="L92" i="2"/>
  <c r="M92" i="2"/>
  <c r="L93" i="2"/>
  <c r="M93" i="2"/>
  <c r="N93" i="2" l="1"/>
  <c r="N92" i="2"/>
  <c r="L87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L128" i="2" s="1"/>
  <c r="K127" i="2"/>
  <c r="L127" i="2"/>
  <c r="K128" i="2" l="1"/>
  <c r="K66" i="2"/>
  <c r="K56" i="2"/>
  <c r="K60" i="2" s="1"/>
  <c r="K42" i="2"/>
  <c r="K36" i="2"/>
  <c r="K24" i="2"/>
  <c r="K77" i="2"/>
  <c r="K88" i="2" l="1"/>
  <c r="K89" i="2"/>
  <c r="K68" i="2"/>
  <c r="K71" i="2" s="1"/>
  <c r="K38" i="2"/>
  <c r="J42" i="2"/>
  <c r="J36" i="2"/>
  <c r="J24" i="2"/>
  <c r="J127" i="2"/>
  <c r="J126" i="2"/>
  <c r="J125" i="2"/>
  <c r="J124" i="2"/>
  <c r="J123" i="2"/>
  <c r="J122" i="2"/>
  <c r="J121" i="2"/>
  <c r="J120" i="2"/>
  <c r="J119" i="2"/>
  <c r="J77" i="2"/>
  <c r="J66" i="2"/>
  <c r="J56" i="2"/>
  <c r="J60" i="2" s="1"/>
  <c r="J88" i="2" l="1"/>
  <c r="J89" i="2"/>
  <c r="K85" i="2"/>
  <c r="K86" i="2"/>
  <c r="K87" i="2"/>
  <c r="K90" i="2"/>
  <c r="K44" i="2"/>
  <c r="J68" i="2"/>
  <c r="J71" i="2" s="1"/>
  <c r="K79" i="2"/>
  <c r="J38" i="2"/>
  <c r="J128" i="2"/>
  <c r="I127" i="2"/>
  <c r="I126" i="2"/>
  <c r="I125" i="2"/>
  <c r="I124" i="2"/>
  <c r="I123" i="2"/>
  <c r="I122" i="2"/>
  <c r="I121" i="2"/>
  <c r="I120" i="2"/>
  <c r="I119" i="2"/>
  <c r="I110" i="2"/>
  <c r="I111" i="2" s="1"/>
  <c r="I108" i="2"/>
  <c r="I107" i="2"/>
  <c r="I106" i="2"/>
  <c r="I105" i="2"/>
  <c r="I77" i="2"/>
  <c r="I66" i="2"/>
  <c r="I89" i="2" s="1"/>
  <c r="I56" i="2"/>
  <c r="I60" i="2" s="1"/>
  <c r="I42" i="2"/>
  <c r="I36" i="2"/>
  <c r="I24" i="2"/>
  <c r="J44" i="2" l="1"/>
  <c r="J85" i="2"/>
  <c r="J86" i="2"/>
  <c r="J87" i="2"/>
  <c r="J90" i="2"/>
  <c r="K92" i="2"/>
  <c r="K93" i="2"/>
  <c r="J79" i="2"/>
  <c r="K91" i="2"/>
  <c r="I68" i="2"/>
  <c r="I71" i="2"/>
  <c r="I79" i="2" s="1"/>
  <c r="I128" i="2"/>
  <c r="I38" i="2"/>
  <c r="I90" i="2" s="1"/>
  <c r="I88" i="2"/>
  <c r="E101" i="2"/>
  <c r="E102" i="2" s="1"/>
  <c r="F101" i="2"/>
  <c r="F102" i="2" s="1"/>
  <c r="G101" i="2"/>
  <c r="G102" i="2" s="1"/>
  <c r="H101" i="2"/>
  <c r="H102" i="2" s="1"/>
  <c r="H77" i="2"/>
  <c r="F56" i="2"/>
  <c r="G56" i="2"/>
  <c r="G60" i="2" s="1"/>
  <c r="H56" i="2"/>
  <c r="H60" i="2" s="1"/>
  <c r="H127" i="2"/>
  <c r="H126" i="2"/>
  <c r="H125" i="2"/>
  <c r="H124" i="2"/>
  <c r="H123" i="2"/>
  <c r="H122" i="2"/>
  <c r="H121" i="2"/>
  <c r="H120" i="2"/>
  <c r="H119" i="2"/>
  <c r="H110" i="2"/>
  <c r="H111" i="2" s="1"/>
  <c r="H108" i="2"/>
  <c r="H107" i="2"/>
  <c r="H106" i="2"/>
  <c r="H105" i="2"/>
  <c r="H66" i="2"/>
  <c r="H88" i="2" s="1"/>
  <c r="H42" i="2"/>
  <c r="H36" i="2"/>
  <c r="H24" i="2"/>
  <c r="G119" i="2"/>
  <c r="G120" i="2"/>
  <c r="G121" i="2"/>
  <c r="G122" i="2"/>
  <c r="G123" i="2"/>
  <c r="G124" i="2"/>
  <c r="G125" i="2"/>
  <c r="G126" i="2"/>
  <c r="G127" i="2"/>
  <c r="G105" i="2"/>
  <c r="G106" i="2"/>
  <c r="G107" i="2"/>
  <c r="G108" i="2"/>
  <c r="G110" i="2"/>
  <c r="G111" i="2" s="1"/>
  <c r="G77" i="2"/>
  <c r="G66" i="2"/>
  <c r="G89" i="2" s="1"/>
  <c r="G42" i="2"/>
  <c r="G36" i="2"/>
  <c r="G24" i="2"/>
  <c r="F119" i="2"/>
  <c r="F120" i="2"/>
  <c r="F121" i="2"/>
  <c r="F122" i="2"/>
  <c r="F123" i="2"/>
  <c r="F124" i="2"/>
  <c r="F125" i="2"/>
  <c r="F126" i="2"/>
  <c r="F127" i="2"/>
  <c r="F105" i="2"/>
  <c r="F106" i="2"/>
  <c r="F107" i="2"/>
  <c r="F108" i="2"/>
  <c r="F110" i="2"/>
  <c r="F111" i="2" s="1"/>
  <c r="F77" i="2"/>
  <c r="F66" i="2"/>
  <c r="F60" i="2"/>
  <c r="F42" i="2"/>
  <c r="F36" i="2"/>
  <c r="F24" i="2"/>
  <c r="E105" i="2"/>
  <c r="E106" i="2"/>
  <c r="E107" i="2"/>
  <c r="E108" i="2"/>
  <c r="E110" i="2"/>
  <c r="E111" i="2" s="1"/>
  <c r="E127" i="2"/>
  <c r="E126" i="2"/>
  <c r="E125" i="2"/>
  <c r="E124" i="2"/>
  <c r="E123" i="2"/>
  <c r="E122" i="2"/>
  <c r="E121" i="2"/>
  <c r="E120" i="2"/>
  <c r="E119" i="2"/>
  <c r="D101" i="2"/>
  <c r="D102" i="2" s="1"/>
  <c r="C101" i="2"/>
  <c r="C102" i="2" s="1"/>
  <c r="E77" i="2"/>
  <c r="E66" i="2"/>
  <c r="E88" i="2" s="1"/>
  <c r="E56" i="2"/>
  <c r="E60" i="2" s="1"/>
  <c r="E42" i="2"/>
  <c r="E36" i="2"/>
  <c r="E24" i="2"/>
  <c r="D36" i="2"/>
  <c r="C36" i="2"/>
  <c r="D77" i="2"/>
  <c r="D66" i="2"/>
  <c r="D56" i="2"/>
  <c r="D60" i="2" s="1"/>
  <c r="C77" i="2"/>
  <c r="C66" i="2"/>
  <c r="C56" i="2"/>
  <c r="C60" i="2" s="1"/>
  <c r="D24" i="2"/>
  <c r="C24" i="2"/>
  <c r="J92" i="2" l="1"/>
  <c r="J93" i="2"/>
  <c r="J91" i="2"/>
  <c r="I87" i="2"/>
  <c r="I86" i="2"/>
  <c r="I85" i="2"/>
  <c r="I44" i="2"/>
  <c r="I91" i="2"/>
  <c r="I92" i="2"/>
  <c r="I93" i="2"/>
  <c r="G88" i="2"/>
  <c r="F38" i="2"/>
  <c r="F90" i="2" s="1"/>
  <c r="F68" i="2"/>
  <c r="F71" i="2" s="1"/>
  <c r="F79" i="2" s="1"/>
  <c r="F89" i="2"/>
  <c r="F128" i="2"/>
  <c r="G38" i="2"/>
  <c r="G87" i="2" s="1"/>
  <c r="G128" i="2"/>
  <c r="D68" i="2"/>
  <c r="D71" i="2" s="1"/>
  <c r="D79" i="2" s="1"/>
  <c r="E68" i="2"/>
  <c r="E71" i="2" s="1"/>
  <c r="E79" i="2" s="1"/>
  <c r="E91" i="2" s="1"/>
  <c r="E128" i="2"/>
  <c r="F88" i="2"/>
  <c r="H68" i="2"/>
  <c r="H71" i="2" s="1"/>
  <c r="H79" i="2" s="1"/>
  <c r="H91" i="2" s="1"/>
  <c r="G68" i="2"/>
  <c r="H38" i="2"/>
  <c r="H44" i="2" s="1"/>
  <c r="H128" i="2"/>
  <c r="H89" i="2"/>
  <c r="E89" i="2"/>
  <c r="E38" i="2"/>
  <c r="C68" i="2"/>
  <c r="C71" i="2" s="1"/>
  <c r="C79" i="2" s="1"/>
  <c r="D38" i="2"/>
  <c r="D44" i="2" s="1"/>
  <c r="C38" i="2"/>
  <c r="C44" i="2" s="1"/>
  <c r="D108" i="2"/>
  <c r="C108" i="2"/>
  <c r="C127" i="2"/>
  <c r="C126" i="2"/>
  <c r="C125" i="2"/>
  <c r="C124" i="2"/>
  <c r="C123" i="2"/>
  <c r="C122" i="2"/>
  <c r="C121" i="2"/>
  <c r="C120" i="2"/>
  <c r="C119" i="2"/>
  <c r="C110" i="2"/>
  <c r="C111" i="2" s="1"/>
  <c r="C107" i="2"/>
  <c r="C106" i="2"/>
  <c r="C105" i="2"/>
  <c r="D119" i="2"/>
  <c r="D120" i="2"/>
  <c r="D121" i="2"/>
  <c r="D122" i="2"/>
  <c r="D123" i="2"/>
  <c r="D124" i="2"/>
  <c r="D125" i="2"/>
  <c r="D126" i="2"/>
  <c r="D127" i="2"/>
  <c r="D88" i="2"/>
  <c r="D110" i="2"/>
  <c r="D111" i="2" s="1"/>
  <c r="D107" i="2"/>
  <c r="D106" i="2"/>
  <c r="D105" i="2"/>
  <c r="C88" i="2"/>
  <c r="C89" i="2"/>
  <c r="G90" i="2" l="1"/>
  <c r="G44" i="2"/>
  <c r="F87" i="2"/>
  <c r="C90" i="2"/>
  <c r="C86" i="2"/>
  <c r="F86" i="2"/>
  <c r="F85" i="2"/>
  <c r="F44" i="2"/>
  <c r="H90" i="2"/>
  <c r="G86" i="2"/>
  <c r="C128" i="2"/>
  <c r="C87" i="2"/>
  <c r="C85" i="2"/>
  <c r="H87" i="2"/>
  <c r="H86" i="2"/>
  <c r="H85" i="2"/>
  <c r="G71" i="2"/>
  <c r="G85" i="2"/>
  <c r="F93" i="2"/>
  <c r="F92" i="2"/>
  <c r="F91" i="2"/>
  <c r="H92" i="2"/>
  <c r="H93" i="2"/>
  <c r="E44" i="2"/>
  <c r="E90" i="2"/>
  <c r="E86" i="2"/>
  <c r="E87" i="2"/>
  <c r="E85" i="2"/>
  <c r="E92" i="2"/>
  <c r="E93" i="2"/>
  <c r="D89" i="2"/>
  <c r="C93" i="2"/>
  <c r="D128" i="2"/>
  <c r="C92" i="2"/>
  <c r="C91" i="2"/>
  <c r="D87" i="2"/>
  <c r="D86" i="2"/>
  <c r="D90" i="2"/>
  <c r="D85" i="2"/>
  <c r="G79" i="2" l="1"/>
  <c r="D93" i="2"/>
  <c r="D92" i="2"/>
  <c r="D91" i="2"/>
  <c r="G93" i="2" l="1"/>
  <c r="G92" i="2"/>
  <c r="G91" i="2"/>
</calcChain>
</file>

<file path=xl/sharedStrings.xml><?xml version="1.0" encoding="utf-8"?>
<sst xmlns="http://schemas.openxmlformats.org/spreadsheetml/2006/main" count="194" uniqueCount="117">
  <si>
    <t>Kilde: Fiskeridirektoratet</t>
  </si>
  <si>
    <t>Antall selskaper i undersøkelsen</t>
  </si>
  <si>
    <t>stk</t>
  </si>
  <si>
    <t>%</t>
  </si>
  <si>
    <t>kr</t>
  </si>
  <si>
    <t>Salg av smolt</t>
  </si>
  <si>
    <t>Antall årsverk</t>
  </si>
  <si>
    <t>Produksjonsverdi</t>
  </si>
  <si>
    <t>Totalrentabilitet</t>
  </si>
  <si>
    <t>Driftsmargin</t>
  </si>
  <si>
    <t>Likviditetsgrad 1</t>
  </si>
  <si>
    <t>Likviditetsgrad 2</t>
  </si>
  <si>
    <t>Rentedekningsgrad</t>
  </si>
  <si>
    <t>Egenkapitalandel</t>
  </si>
  <si>
    <t>Andel av kortsiktig gjeld</t>
  </si>
  <si>
    <t>Andel av langsiktig gjeld</t>
  </si>
  <si>
    <t>Salg av fisk per årsverk</t>
  </si>
  <si>
    <t>Overskuddsgrad</t>
  </si>
  <si>
    <t>Antall tillatelser i undersøkelsen</t>
  </si>
  <si>
    <t>undersøkelsen.</t>
  </si>
  <si>
    <t xml:space="preserve">I lønnsomhetsundersøkelsen fokuseres det på størrelsesnøytral resultatbegrep som driftsmargin, </t>
  </si>
  <si>
    <t>i perioden.</t>
  </si>
  <si>
    <t>Sum varige driftsmidler</t>
  </si>
  <si>
    <t>Salg av yngel</t>
  </si>
  <si>
    <t>Salg av rogn</t>
  </si>
  <si>
    <t>Omleggingen av undersøkelsen fra samfunnsøkonomisk til bedriftsøkonomisk prinsipp medfører</t>
  </si>
  <si>
    <t xml:space="preserve">viser at driftsmargin i gjennomsnitt er 17 prosent høyere når et bedriftsøkonomisk prinsipp legges til grunn </t>
  </si>
  <si>
    <t>sammenlignet med et samfunnsøkonomisk prinsipp.</t>
  </si>
  <si>
    <t xml:space="preserve">En sammenligning av lønnsomhetsresultat for 2008 etter samfunnsøkonomisk og bedriftsøkonomisk prinsipp </t>
  </si>
  <si>
    <t>Salg av fisk (smolt og yngel)</t>
  </si>
  <si>
    <t>Forklaring</t>
  </si>
  <si>
    <t xml:space="preserve">I denne filen har Fiskeridirektoratet valgt å presentere tall for 2008 etter samme prinsipp som for </t>
  </si>
  <si>
    <t>2009-tallene (bedriftsøkonomisk). Presenterte tall for 2008 i denne filen vil derfor ikke være identisk med</t>
  </si>
  <si>
    <t>tidligere presenterte tall 2008.</t>
  </si>
  <si>
    <t>Historiske tabeller</t>
  </si>
  <si>
    <t>Gjennomsnittsresultater for Hordaland</t>
  </si>
  <si>
    <t>Utvalget</t>
  </si>
  <si>
    <t>Beregnede nøkkeltall</t>
  </si>
  <si>
    <t>Andel yngel av totalt salg</t>
  </si>
  <si>
    <t>Salg og andre lønnsomhetsmål</t>
  </si>
  <si>
    <t>Sum anleggsmidler</t>
  </si>
  <si>
    <t>Sum omløpsmidler</t>
  </si>
  <si>
    <t>Sum eiendeler</t>
  </si>
  <si>
    <t>Sum gjeld</t>
  </si>
  <si>
    <t>Sum gjeld og egenkapital</t>
  </si>
  <si>
    <t>Balanseregnskap</t>
  </si>
  <si>
    <t>Sum driftsinntekter</t>
  </si>
  <si>
    <t>Sum driftskostnader</t>
  </si>
  <si>
    <t>Driftsresultat</t>
  </si>
  <si>
    <t>Netto finansposter</t>
  </si>
  <si>
    <t>Ord. resultat før skattekostnad</t>
  </si>
  <si>
    <t>Resultatregnskap</t>
  </si>
  <si>
    <t>fortjeneste pr. stk, salgspris pr. stk og produksjonskostnad pr. stk.</t>
  </si>
  <si>
    <t>Salgspris pr. stk solgt smolt</t>
  </si>
  <si>
    <t>Salgspris pr. stk solgt yngel</t>
  </si>
  <si>
    <t>Salgspris pr. stk solgt yngel og smolt</t>
  </si>
  <si>
    <t>Produksjonsverdi pr. årsverk</t>
  </si>
  <si>
    <t>Beregnede kostnader pr. stk solgt fisk (yngel og smolt)</t>
  </si>
  <si>
    <t>Gjennomsnittstall pr. selskap i Hordaland</t>
  </si>
  <si>
    <t>Endring fra og med 2009</t>
  </si>
  <si>
    <t>Fiskeridirektoratet gikk fra og med 2009 undersøkelse over fra å beregne beholdningsverdi på levende</t>
  </si>
  <si>
    <t xml:space="preserve">yngel, verdi på utstyr og avskrivninger til å benytte de verdier som er oppgitt i regnskapene. I tillegg er </t>
  </si>
  <si>
    <t xml:space="preserve">verdi på tillatelser/konsesjoner og goodwill inkludert. </t>
  </si>
  <si>
    <t>Dette betyr at vi skiftet fokus fra samfunnsøkonomisk til bedriftsøkonomisk perspektiv i lønnsomhets-</t>
  </si>
  <si>
    <t>endringer i balanseregnskapet og driftskostnadene. Omleggingen får også konsekvenser for beregning</t>
  </si>
  <si>
    <t>av nøkkeltall og produksjonskostnad pr. stk.</t>
  </si>
  <si>
    <t xml:space="preserve">Etter omleggingen fremkommer en ny størrelse i balansetabellene, immaterielle eiendeler, som blant </t>
  </si>
  <si>
    <t>annet viser verdi på tillatelser (konsesjoner) og goodwill.</t>
  </si>
  <si>
    <t>Salgsinntekt av smolt</t>
  </si>
  <si>
    <t>Salgsinntekt av yngel</t>
  </si>
  <si>
    <t>Salgsinntekt av rogn</t>
  </si>
  <si>
    <t>Forsikringsutbetalinger</t>
  </si>
  <si>
    <t>Annen driftsinntekt</t>
  </si>
  <si>
    <t>Rogn/yngelkostnad</t>
  </si>
  <si>
    <t>Fôrkostnad</t>
  </si>
  <si>
    <t>Forsikringskostnad</t>
  </si>
  <si>
    <t>Vaksinasjonskostnad</t>
  </si>
  <si>
    <t>Beholdningsendring (+/-)</t>
  </si>
  <si>
    <t>Lønnskostnad</t>
  </si>
  <si>
    <t>Avskrivninger på immaterielle eiendeler</t>
  </si>
  <si>
    <t>Avskrivninger på driftsmidler</t>
  </si>
  <si>
    <t>Elektrisitetskostnad</t>
  </si>
  <si>
    <t>Annen driftskostnad</t>
  </si>
  <si>
    <t>Finansinntekter</t>
  </si>
  <si>
    <t>Finanskostnader</t>
  </si>
  <si>
    <t>Anleggsmidler:</t>
  </si>
  <si>
    <t>Sum immaterielle eiendeler</t>
  </si>
  <si>
    <t>Bygninger og annen fast eiendom</t>
  </si>
  <si>
    <t>Produksjonsutstyr</t>
  </si>
  <si>
    <t>Driftsløsøre</t>
  </si>
  <si>
    <t>Sum finansielle anleggsmidler</t>
  </si>
  <si>
    <t>Omløpsmidler:</t>
  </si>
  <si>
    <t>Varer</t>
  </si>
  <si>
    <t>Fordringer og investeringer</t>
  </si>
  <si>
    <t>Bankinnskudd og kontanter</t>
  </si>
  <si>
    <t>Egenkapital:</t>
  </si>
  <si>
    <t>Sum egenkapital</t>
  </si>
  <si>
    <t>Gjeld:</t>
  </si>
  <si>
    <t>Avsetning for forpliktelse</t>
  </si>
  <si>
    <t>Annen langsiktig gjeld</t>
  </si>
  <si>
    <t>Kortsiktig gjeld</t>
  </si>
  <si>
    <t>Rogn og yngelkostnad pr. stk</t>
  </si>
  <si>
    <t>Fôrkostnad pr. stk</t>
  </si>
  <si>
    <t>Forsikringskostnad pr. stk</t>
  </si>
  <si>
    <t>Vaksinasjonskostnad pr. stk</t>
  </si>
  <si>
    <t>Lønnskostnad pr. stk</t>
  </si>
  <si>
    <t>Avskrivninger pr. stk</t>
  </si>
  <si>
    <t>Elektrisitetskostnad pr. stk</t>
  </si>
  <si>
    <t>Annen driftskostnad pr. stk</t>
  </si>
  <si>
    <t>Netto rentekostnad pr. stk</t>
  </si>
  <si>
    <t xml:space="preserve">Produksjonskostnad pr.stk </t>
  </si>
  <si>
    <t>Oppdatert: 26. november 2020</t>
  </si>
  <si>
    <r>
      <t>Vær oppmerksom på at presenterte resultater</t>
    </r>
    <r>
      <rPr>
        <sz val="10"/>
        <color rgb="FF23AEB4"/>
        <rFont val="Arial"/>
        <family val="2"/>
      </rPr>
      <t xml:space="preserve"> ikke er justert for eventuelle endringer i kroneverdi</t>
    </r>
  </si>
  <si>
    <t>Lønnsomhetsundersøkelse for produksjon av laks og regnbueørret - settefiskproduksjon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</si>
  <si>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</si>
  <si>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 november 2020</t>
  </si>
  <si>
    <t>Avsluttet tidsserie - fylkesinndeling før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</si>
</sst>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23AEB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rgb="FF23AEB4"/>
      <name val="Arial"/>
      <family val="2"/>
    </font>
    <font>
      <b/>
      <sz val="11"/>
      <name val="Arial"/>
      <family val="2"/>
    </font>
    <font>
      <sz val="10"/>
      <color rgb="FF84BD0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4"/>
      <name val="Arial"/>
      <family val="2"/>
    </font>
    <font>
      <b/>
      <sz val="10"/>
      <color rgb="FFFB7B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9" fillId="0" borderId="0" xfId="0" applyFont="1"/>
    <xf numFmtId="0" fontId="1" fillId="0" borderId="0" xfId="0" applyFont="1" applyBorder="1"/>
    <xf numFmtId="0" fontId="10" fillId="0" borderId="0" xfId="0" applyFont="1"/>
    <xf numFmtId="0" fontId="11" fillId="0" borderId="0" xfId="0" applyFont="1" applyBorder="1"/>
    <xf numFmtId="49" fontId="11" fillId="0" borderId="0" xfId="0" applyNumberFormat="1" applyFont="1" applyBorder="1"/>
    <xf numFmtId="49" fontId="11" fillId="0" borderId="1" xfId="0" applyNumberFormat="1" applyFont="1" applyBorder="1"/>
    <xf numFmtId="0" fontId="11" fillId="0" borderId="1" xfId="0" applyFont="1" applyBorder="1"/>
    <xf numFmtId="0" fontId="1" fillId="0" borderId="1" xfId="0" applyFont="1" applyBorder="1"/>
    <xf numFmtId="0" fontId="13" fillId="0" borderId="0" xfId="0" applyFont="1" applyBorder="1"/>
    <xf numFmtId="49" fontId="14" fillId="0" borderId="0" xfId="0" applyNumberFormat="1" applyFont="1" applyBorder="1"/>
    <xf numFmtId="49" fontId="11" fillId="0" borderId="3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3" fontId="6" fillId="0" borderId="2" xfId="0" applyNumberFormat="1" applyFont="1" applyBorder="1"/>
    <xf numFmtId="49" fontId="15" fillId="0" borderId="0" xfId="0" applyNumberFormat="1" applyFont="1" applyBorder="1"/>
    <xf numFmtId="49" fontId="2" fillId="0" borderId="3" xfId="0" applyNumberFormat="1" applyFont="1" applyFill="1" applyBorder="1"/>
    <xf numFmtId="0" fontId="12" fillId="0" borderId="3" xfId="0" applyFont="1" applyFill="1" applyBorder="1"/>
    <xf numFmtId="1" fontId="12" fillId="0" borderId="3" xfId="0" applyNumberFormat="1" applyFont="1" applyFill="1" applyBorder="1"/>
    <xf numFmtId="1" fontId="1" fillId="0" borderId="0" xfId="0" applyNumberFormat="1" applyFont="1" applyFill="1" applyBorder="1"/>
    <xf numFmtId="49" fontId="13" fillId="0" borderId="0" xfId="0" applyNumberFormat="1" applyFont="1" applyBorder="1"/>
    <xf numFmtId="165" fontId="1" fillId="0" borderId="0" xfId="0" applyNumberFormat="1" applyFont="1" applyBorder="1"/>
    <xf numFmtId="165" fontId="1" fillId="0" borderId="1" xfId="0" applyNumberFormat="1" applyFont="1" applyBorder="1"/>
    <xf numFmtId="165" fontId="1" fillId="0" borderId="0" xfId="0" applyNumberFormat="1" applyFont="1"/>
    <xf numFmtId="4" fontId="1" fillId="0" borderId="0" xfId="0" applyNumberFormat="1" applyFont="1" applyBorder="1"/>
    <xf numFmtId="164" fontId="1" fillId="0" borderId="1" xfId="0" applyNumberFormat="1" applyFont="1" applyBorder="1"/>
    <xf numFmtId="0" fontId="6" fillId="0" borderId="0" xfId="0" applyFont="1" applyBorder="1"/>
    <xf numFmtId="49" fontId="16" fillId="0" borderId="0" xfId="0" applyNumberFormat="1" applyFont="1" applyBorder="1"/>
    <xf numFmtId="49" fontId="17" fillId="2" borderId="2" xfId="0" applyNumberFormat="1" applyFont="1" applyFill="1" applyBorder="1"/>
    <xf numFmtId="0" fontId="17" fillId="2" borderId="2" xfId="0" applyFont="1" applyFill="1" applyBorder="1"/>
    <xf numFmtId="1" fontId="17" fillId="2" borderId="2" xfId="0" applyNumberFormat="1" applyFont="1" applyFill="1" applyBorder="1"/>
    <xf numFmtId="4" fontId="6" fillId="0" borderId="2" xfId="0" applyNumberFormat="1" applyFont="1" applyBorder="1"/>
    <xf numFmtId="0" fontId="18" fillId="0" borderId="0" xfId="0" applyFont="1" applyBorder="1" applyAlignment="1"/>
    <xf numFmtId="0" fontId="7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DDF9FF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7" sqref="A7"/>
    </sheetView>
  </sheetViews>
  <sheetFormatPr baseColWidth="10" defaultRowHeight="14.25" x14ac:dyDescent="0.2"/>
  <cols>
    <col min="1" max="1" width="102" style="5" bestFit="1" customWidth="1"/>
    <col min="2" max="16384" width="11.42578125" style="5"/>
  </cols>
  <sheetData>
    <row r="1" spans="1:9" s="6" customFormat="1" ht="23.25" x14ac:dyDescent="0.35">
      <c r="A1" s="45" t="s">
        <v>113</v>
      </c>
      <c r="B1" s="45"/>
      <c r="C1" s="45"/>
      <c r="D1" s="45"/>
      <c r="E1" s="45"/>
      <c r="F1" s="45"/>
      <c r="G1" s="39"/>
      <c r="H1" s="39"/>
      <c r="I1" s="39"/>
    </row>
    <row r="2" spans="1:9" s="6" customFormat="1" ht="18" x14ac:dyDescent="0.25">
      <c r="A2" s="46" t="s">
        <v>30</v>
      </c>
    </row>
    <row r="3" spans="1:9" s="1" customFormat="1" ht="12.75" x14ac:dyDescent="0.2"/>
    <row r="4" spans="1:9" s="1" customFormat="1" ht="15" x14ac:dyDescent="0.25">
      <c r="A4" s="47" t="s">
        <v>114</v>
      </c>
    </row>
    <row r="5" spans="1:9" x14ac:dyDescent="0.2">
      <c r="A5" s="4" t="s">
        <v>0</v>
      </c>
    </row>
    <row r="6" spans="1:9" x14ac:dyDescent="0.2">
      <c r="A6" s="4" t="s">
        <v>115</v>
      </c>
    </row>
    <row r="7" spans="1:9" x14ac:dyDescent="0.2">
      <c r="A7" s="4"/>
    </row>
    <row r="8" spans="1:9" x14ac:dyDescent="0.2">
      <c r="A8" s="49" t="s">
        <v>116</v>
      </c>
    </row>
    <row r="10" spans="1:9" s="9" customFormat="1" ht="15.75" x14ac:dyDescent="0.25">
      <c r="A10" s="8" t="s">
        <v>59</v>
      </c>
    </row>
    <row r="11" spans="1:9" s="1" customFormat="1" ht="12.75" x14ac:dyDescent="0.2">
      <c r="A11" s="1" t="s">
        <v>60</v>
      </c>
    </row>
    <row r="12" spans="1:9" s="1" customFormat="1" ht="12.75" x14ac:dyDescent="0.2">
      <c r="A12" s="1" t="s">
        <v>61</v>
      </c>
    </row>
    <row r="13" spans="1:9" s="1" customFormat="1" ht="12.75" x14ac:dyDescent="0.2">
      <c r="A13" s="1" t="s">
        <v>62</v>
      </c>
    </row>
    <row r="14" spans="1:9" s="1" customFormat="1" ht="12.75" x14ac:dyDescent="0.2"/>
    <row r="15" spans="1:9" s="1" customFormat="1" ht="12.75" x14ac:dyDescent="0.2">
      <c r="A15" s="1" t="s">
        <v>63</v>
      </c>
    </row>
    <row r="16" spans="1:9" s="1" customFormat="1" ht="12.75" x14ac:dyDescent="0.2">
      <c r="A16" s="1" t="s">
        <v>19</v>
      </c>
    </row>
    <row r="17" spans="1:1" s="1" customFormat="1" ht="12.75" x14ac:dyDescent="0.2"/>
    <row r="18" spans="1:1" s="1" customFormat="1" ht="12.75" x14ac:dyDescent="0.2">
      <c r="A18" s="1" t="s">
        <v>25</v>
      </c>
    </row>
    <row r="19" spans="1:1" s="1" customFormat="1" ht="12.75" x14ac:dyDescent="0.2">
      <c r="A19" s="1" t="s">
        <v>64</v>
      </c>
    </row>
    <row r="20" spans="1:1" s="1" customFormat="1" ht="12.75" x14ac:dyDescent="0.2">
      <c r="A20" s="1" t="s">
        <v>65</v>
      </c>
    </row>
    <row r="21" spans="1:1" s="1" customFormat="1" ht="12.75" x14ac:dyDescent="0.2"/>
    <row r="22" spans="1:1" s="1" customFormat="1" ht="12.75" x14ac:dyDescent="0.2">
      <c r="A22" s="1" t="s">
        <v>66</v>
      </c>
    </row>
    <row r="23" spans="1:1" s="1" customFormat="1" ht="12.75" x14ac:dyDescent="0.2">
      <c r="A23" s="1" t="s">
        <v>67</v>
      </c>
    </row>
    <row r="24" spans="1:1" s="1" customFormat="1" ht="12.75" x14ac:dyDescent="0.2"/>
    <row r="25" spans="1:1" x14ac:dyDescent="0.2">
      <c r="A25" s="1" t="s">
        <v>20</v>
      </c>
    </row>
    <row r="26" spans="1:1" x14ac:dyDescent="0.2">
      <c r="A26" s="1" t="s">
        <v>52</v>
      </c>
    </row>
    <row r="27" spans="1:1" x14ac:dyDescent="0.2">
      <c r="A27" s="1"/>
    </row>
    <row r="28" spans="1:1" x14ac:dyDescent="0.2">
      <c r="A28" s="1" t="s">
        <v>28</v>
      </c>
    </row>
    <row r="29" spans="1:1" x14ac:dyDescent="0.2">
      <c r="A29" s="1" t="s">
        <v>26</v>
      </c>
    </row>
    <row r="30" spans="1:1" x14ac:dyDescent="0.2">
      <c r="A30" s="1" t="s">
        <v>27</v>
      </c>
    </row>
    <row r="31" spans="1:1" x14ac:dyDescent="0.2">
      <c r="A31" s="1"/>
    </row>
    <row r="32" spans="1:1" x14ac:dyDescent="0.2">
      <c r="A32" s="1" t="s">
        <v>31</v>
      </c>
    </row>
    <row r="33" spans="1:1" x14ac:dyDescent="0.2">
      <c r="A33" s="1" t="s">
        <v>32</v>
      </c>
    </row>
    <row r="34" spans="1:1" x14ac:dyDescent="0.2">
      <c r="A34" s="1" t="s">
        <v>33</v>
      </c>
    </row>
    <row r="35" spans="1:1" x14ac:dyDescent="0.2">
      <c r="A35" s="1"/>
    </row>
    <row r="36" spans="1:1" x14ac:dyDescent="0.2">
      <c r="A36" s="1"/>
    </row>
    <row r="37" spans="1:1" s="6" customFormat="1" ht="15.75" x14ac:dyDescent="0.25">
      <c r="A37" s="8" t="s">
        <v>34</v>
      </c>
    </row>
    <row r="38" spans="1:1" s="1" customFormat="1" ht="12.75" x14ac:dyDescent="0.2">
      <c r="A38" s="1" t="s">
        <v>112</v>
      </c>
    </row>
    <row r="39" spans="1:1" s="1" customFormat="1" ht="12.75" x14ac:dyDescent="0.2">
      <c r="A39" s="1" t="s">
        <v>21</v>
      </c>
    </row>
    <row r="40" spans="1:1" s="1" customFormat="1" ht="12.75" x14ac:dyDescent="0.2">
      <c r="A40" s="6"/>
    </row>
    <row r="41" spans="1:1" x14ac:dyDescent="0.2">
      <c r="A41" s="1"/>
    </row>
  </sheetData>
  <phoneticPr fontId="0" type="noConversion"/>
  <pageMargins left="0.57999999999999996" right="0.59" top="0.79" bottom="0.8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selection activeCell="A7" sqref="A7"/>
    </sheetView>
  </sheetViews>
  <sheetFormatPr baseColWidth="10" defaultColWidth="11.5703125" defaultRowHeight="12.75" x14ac:dyDescent="0.2"/>
  <cols>
    <col min="1" max="1" width="43.28515625" style="1" customWidth="1"/>
    <col min="2" max="2" width="3.140625" style="1" customWidth="1"/>
    <col min="3" max="12" width="12.7109375" style="1" bestFit="1" customWidth="1"/>
    <col min="13" max="13" width="11.5703125" style="1"/>
    <col min="14" max="14" width="12.140625" style="1" bestFit="1" customWidth="1"/>
    <col min="15" max="16384" width="11.5703125" style="1"/>
  </cols>
  <sheetData>
    <row r="1" spans="1:14" s="6" customFormat="1" ht="23.25" x14ac:dyDescent="0.35">
      <c r="A1" s="45" t="s">
        <v>113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s="6" customFormat="1" ht="18" x14ac:dyDescent="0.25">
      <c r="A2" s="48" t="s">
        <v>35</v>
      </c>
    </row>
    <row r="3" spans="1:14" x14ac:dyDescent="0.2">
      <c r="A3" s="11"/>
    </row>
    <row r="4" spans="1:14" ht="15" x14ac:dyDescent="0.25">
      <c r="A4" s="47" t="s">
        <v>114</v>
      </c>
    </row>
    <row r="5" spans="1:14" x14ac:dyDescent="0.2">
      <c r="A5" s="1" t="s">
        <v>0</v>
      </c>
    </row>
    <row r="6" spans="1:14" x14ac:dyDescent="0.2">
      <c r="A6" s="1" t="s">
        <v>111</v>
      </c>
    </row>
    <row r="8" spans="1:14" x14ac:dyDescent="0.2">
      <c r="A8" s="49" t="s">
        <v>116</v>
      </c>
    </row>
    <row r="10" spans="1:14" s="6" customFormat="1" ht="15.75" x14ac:dyDescent="0.25">
      <c r="A10" s="40" t="s">
        <v>36</v>
      </c>
      <c r="B10" s="17"/>
      <c r="C10" s="17"/>
      <c r="D10" s="17"/>
    </row>
    <row r="11" spans="1:14" s="7" customFormat="1" x14ac:dyDescent="0.2">
      <c r="A11" s="41"/>
      <c r="B11" s="42"/>
      <c r="C11" s="42">
        <v>2008</v>
      </c>
      <c r="D11" s="42">
        <v>2009</v>
      </c>
      <c r="E11" s="43">
        <v>2010</v>
      </c>
      <c r="F11" s="43">
        <v>2011</v>
      </c>
      <c r="G11" s="43">
        <v>2012</v>
      </c>
      <c r="H11" s="43">
        <v>2013</v>
      </c>
      <c r="I11" s="43">
        <v>2014</v>
      </c>
      <c r="J11" s="43">
        <v>2015</v>
      </c>
      <c r="K11" s="43">
        <v>2016</v>
      </c>
      <c r="L11" s="43">
        <v>2017</v>
      </c>
      <c r="M11" s="43">
        <v>2018</v>
      </c>
      <c r="N11" s="43">
        <v>2019</v>
      </c>
    </row>
    <row r="12" spans="1:14" x14ac:dyDescent="0.2">
      <c r="A12" s="13" t="s">
        <v>1</v>
      </c>
      <c r="B12" s="12" t="s">
        <v>2</v>
      </c>
      <c r="C12" s="3">
        <v>17</v>
      </c>
      <c r="D12" s="3">
        <v>20</v>
      </c>
      <c r="E12" s="2">
        <v>21</v>
      </c>
      <c r="F12" s="2">
        <v>20</v>
      </c>
      <c r="G12" s="2">
        <v>20</v>
      </c>
      <c r="H12" s="2">
        <v>18</v>
      </c>
      <c r="I12" s="2">
        <v>19</v>
      </c>
      <c r="J12" s="2">
        <v>17</v>
      </c>
      <c r="K12" s="2">
        <v>18</v>
      </c>
      <c r="L12" s="2">
        <v>15</v>
      </c>
      <c r="M12" s="1">
        <v>18</v>
      </c>
      <c r="N12" s="2">
        <v>17</v>
      </c>
    </row>
    <row r="13" spans="1:14" s="10" customFormat="1" x14ac:dyDescent="0.2">
      <c r="A13" s="14" t="s">
        <v>18</v>
      </c>
      <c r="B13" s="15" t="s">
        <v>2</v>
      </c>
      <c r="C13" s="16">
        <v>23</v>
      </c>
      <c r="D13" s="16">
        <v>31</v>
      </c>
      <c r="E13" s="16">
        <v>32</v>
      </c>
      <c r="F13" s="16">
        <v>32</v>
      </c>
      <c r="G13" s="16">
        <v>32</v>
      </c>
      <c r="H13" s="16">
        <v>30</v>
      </c>
      <c r="I13" s="16">
        <v>31</v>
      </c>
      <c r="J13" s="16">
        <v>29</v>
      </c>
      <c r="K13" s="16">
        <v>30</v>
      </c>
      <c r="L13" s="16">
        <v>26</v>
      </c>
      <c r="M13" s="16">
        <v>29</v>
      </c>
      <c r="N13" s="16">
        <v>29</v>
      </c>
    </row>
    <row r="14" spans="1:14" x14ac:dyDescent="0.2">
      <c r="A14" s="10"/>
      <c r="B14" s="10"/>
      <c r="C14" s="10"/>
      <c r="D14" s="10"/>
    </row>
    <row r="15" spans="1:14" x14ac:dyDescent="0.2">
      <c r="A15" s="10"/>
      <c r="B15" s="10"/>
      <c r="C15" s="10"/>
      <c r="D15" s="10"/>
    </row>
    <row r="16" spans="1:14" s="6" customFormat="1" ht="15.75" x14ac:dyDescent="0.25">
      <c r="A16" s="40" t="s">
        <v>51</v>
      </c>
      <c r="B16" s="17"/>
    </row>
    <row r="17" spans="1:14" ht="14.25" x14ac:dyDescent="0.2">
      <c r="A17" s="18" t="s">
        <v>58</v>
      </c>
      <c r="B17" s="17"/>
    </row>
    <row r="18" spans="1:14" s="6" customFormat="1" x14ac:dyDescent="0.2">
      <c r="A18" s="41"/>
      <c r="B18" s="42"/>
      <c r="C18" s="42">
        <v>2008</v>
      </c>
      <c r="D18" s="42">
        <v>2009</v>
      </c>
      <c r="E18" s="43">
        <v>2010</v>
      </c>
      <c r="F18" s="43">
        <v>2011</v>
      </c>
      <c r="G18" s="43">
        <v>2012</v>
      </c>
      <c r="H18" s="43">
        <v>2013</v>
      </c>
      <c r="I18" s="43">
        <v>2014</v>
      </c>
      <c r="J18" s="43">
        <v>2015</v>
      </c>
      <c r="K18" s="43">
        <v>2016</v>
      </c>
      <c r="L18" s="43">
        <v>2017</v>
      </c>
      <c r="M18" s="43">
        <v>2018</v>
      </c>
      <c r="N18" s="43">
        <v>2019</v>
      </c>
    </row>
    <row r="19" spans="1:14" x14ac:dyDescent="0.2">
      <c r="A19" s="19" t="s">
        <v>68</v>
      </c>
      <c r="B19" s="12" t="s">
        <v>4</v>
      </c>
      <c r="C19" s="20">
        <v>15225214.0588235</v>
      </c>
      <c r="D19" s="20">
        <v>17913845.5</v>
      </c>
      <c r="E19" s="21">
        <v>19945303.190476201</v>
      </c>
      <c r="F19" s="21">
        <v>23214269.800000001</v>
      </c>
      <c r="G19" s="21">
        <v>25149836.449999999</v>
      </c>
      <c r="H19" s="21">
        <v>28245210.5</v>
      </c>
      <c r="I19" s="21">
        <v>30128823.1052632</v>
      </c>
      <c r="J19" s="21">
        <v>32516445.8823529</v>
      </c>
      <c r="K19" s="21">
        <v>35861543.166666701</v>
      </c>
      <c r="L19" s="21">
        <v>43920834.9333333</v>
      </c>
      <c r="M19" s="21">
        <v>39837319.5</v>
      </c>
      <c r="N19" s="21">
        <v>57828071.1764706</v>
      </c>
    </row>
    <row r="20" spans="1:14" x14ac:dyDescent="0.2">
      <c r="A20" s="13" t="s">
        <v>69</v>
      </c>
      <c r="B20" s="12" t="s">
        <v>4</v>
      </c>
      <c r="C20" s="22">
        <v>2479844.6470588199</v>
      </c>
      <c r="D20" s="22">
        <v>2636014.5</v>
      </c>
      <c r="E20" s="21">
        <v>2780093.6666666698</v>
      </c>
      <c r="F20" s="21">
        <v>3022773.8</v>
      </c>
      <c r="G20" s="21">
        <v>2432827.9</v>
      </c>
      <c r="H20" s="21">
        <v>3310189.5555555602</v>
      </c>
      <c r="I20" s="21">
        <v>3570574.5789473699</v>
      </c>
      <c r="J20" s="21">
        <v>3936424.0588235301</v>
      </c>
      <c r="K20" s="21">
        <v>4085940</v>
      </c>
      <c r="L20" s="21">
        <v>4254225.9333333299</v>
      </c>
      <c r="M20" s="21">
        <v>3856166.6666666698</v>
      </c>
      <c r="N20" s="21">
        <v>3830694</v>
      </c>
    </row>
    <row r="21" spans="1:14" x14ac:dyDescent="0.2">
      <c r="A21" s="13" t="s">
        <v>70</v>
      </c>
      <c r="B21" s="12" t="s">
        <v>4</v>
      </c>
      <c r="C21" s="22">
        <v>0</v>
      </c>
      <c r="D21" s="22">
        <v>0</v>
      </c>
      <c r="E21" s="21">
        <v>1188761.9047619</v>
      </c>
      <c r="F21" s="21">
        <v>1094200</v>
      </c>
      <c r="G21" s="21">
        <v>1305000</v>
      </c>
      <c r="H21" s="21">
        <v>1483444.4444444401</v>
      </c>
      <c r="I21" s="21">
        <v>1825842.1052631601</v>
      </c>
      <c r="J21" s="21">
        <v>953529.41176470602</v>
      </c>
      <c r="K21" s="21">
        <v>537888.88888888899</v>
      </c>
      <c r="L21" s="21">
        <v>811533.33333333302</v>
      </c>
      <c r="M21" s="21">
        <v>1681944.4444444401</v>
      </c>
      <c r="N21" s="21">
        <v>0</v>
      </c>
    </row>
    <row r="22" spans="1:14" x14ac:dyDescent="0.2">
      <c r="A22" s="13" t="s">
        <v>71</v>
      </c>
      <c r="B22" s="12" t="s">
        <v>4</v>
      </c>
      <c r="C22" s="22">
        <v>0</v>
      </c>
      <c r="D22" s="22">
        <v>116949.05</v>
      </c>
      <c r="E22" s="21">
        <v>121027.761904762</v>
      </c>
      <c r="F22" s="21">
        <v>91454.6</v>
      </c>
      <c r="G22" s="21">
        <v>90789.3</v>
      </c>
      <c r="H22" s="21">
        <v>426746</v>
      </c>
      <c r="I22" s="21">
        <v>301317.63157894701</v>
      </c>
      <c r="J22" s="21">
        <v>90355.647058823495</v>
      </c>
      <c r="K22" s="21">
        <v>522713.61111111101</v>
      </c>
      <c r="L22" s="21">
        <v>21224.400000000001</v>
      </c>
      <c r="M22" s="21">
        <v>1128657.83333333</v>
      </c>
      <c r="N22" s="21">
        <v>29103.1176470588</v>
      </c>
    </row>
    <row r="23" spans="1:14" x14ac:dyDescent="0.2">
      <c r="A23" s="13" t="s">
        <v>72</v>
      </c>
      <c r="B23" s="12" t="s">
        <v>4</v>
      </c>
      <c r="C23" s="23">
        <v>344656.52941176499</v>
      </c>
      <c r="D23" s="23">
        <v>233566.4</v>
      </c>
      <c r="E23" s="21">
        <v>206257.47619047601</v>
      </c>
      <c r="F23" s="21">
        <v>199473.95</v>
      </c>
      <c r="G23" s="21">
        <v>161757.35</v>
      </c>
      <c r="H23" s="21">
        <v>362679.11111111101</v>
      </c>
      <c r="I23" s="21">
        <v>143729.21052631599</v>
      </c>
      <c r="J23" s="21">
        <v>129916</v>
      </c>
      <c r="K23" s="21">
        <v>232884.61111111101</v>
      </c>
      <c r="L23" s="21">
        <v>63325.266666666699</v>
      </c>
      <c r="M23" s="21">
        <v>390808.55555555603</v>
      </c>
      <c r="N23" s="21">
        <v>518235.35294117598</v>
      </c>
    </row>
    <row r="24" spans="1:14" x14ac:dyDescent="0.2">
      <c r="A24" s="13" t="s">
        <v>46</v>
      </c>
      <c r="B24" s="12" t="s">
        <v>4</v>
      </c>
      <c r="C24" s="27">
        <f t="shared" ref="C24:H24" si="0">SUM(C19:C23)</f>
        <v>18049715.235294085</v>
      </c>
      <c r="D24" s="27">
        <f t="shared" si="0"/>
        <v>20900375.449999999</v>
      </c>
      <c r="E24" s="27">
        <f t="shared" si="0"/>
        <v>24241444.000000011</v>
      </c>
      <c r="F24" s="27">
        <f t="shared" si="0"/>
        <v>27622172.150000002</v>
      </c>
      <c r="G24" s="27">
        <f t="shared" si="0"/>
        <v>29140211</v>
      </c>
      <c r="H24" s="27">
        <f t="shared" si="0"/>
        <v>33828269.611111112</v>
      </c>
      <c r="I24" s="27">
        <f t="shared" ref="I24:M24" si="1">SUM(I19:I23)</f>
        <v>35970286.631578989</v>
      </c>
      <c r="J24" s="27">
        <f t="shared" si="1"/>
        <v>37626670.999999955</v>
      </c>
      <c r="K24" s="27">
        <f t="shared" si="1"/>
        <v>41240970.277777813</v>
      </c>
      <c r="L24" s="27">
        <f t="shared" si="1"/>
        <v>49071143.86666663</v>
      </c>
      <c r="M24" s="27">
        <f t="shared" si="1"/>
        <v>46894897</v>
      </c>
      <c r="N24" s="27">
        <f t="shared" ref="N24" si="2">SUM(N19:N23)</f>
        <v>62206103.647058837</v>
      </c>
    </row>
    <row r="25" spans="1:14" x14ac:dyDescent="0.2">
      <c r="A25" s="13"/>
      <c r="B25" s="12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2"/>
      <c r="N25" s="26"/>
    </row>
    <row r="26" spans="1:14" x14ac:dyDescent="0.2">
      <c r="A26" s="13" t="s">
        <v>73</v>
      </c>
      <c r="B26" s="12" t="s">
        <v>4</v>
      </c>
      <c r="C26" s="20">
        <v>4216012</v>
      </c>
      <c r="D26" s="20">
        <v>3807678.9</v>
      </c>
      <c r="E26" s="21">
        <v>4089298.2857142901</v>
      </c>
      <c r="F26" s="21">
        <v>5099077</v>
      </c>
      <c r="G26" s="21">
        <v>4877627.5</v>
      </c>
      <c r="H26" s="21">
        <v>6267827.3888888899</v>
      </c>
      <c r="I26" s="21">
        <v>6388460.6315789502</v>
      </c>
      <c r="J26" s="21">
        <v>5601995.8823529398</v>
      </c>
      <c r="K26" s="21">
        <v>8391762</v>
      </c>
      <c r="L26" s="21">
        <v>8260889.7333333297</v>
      </c>
      <c r="M26" s="21">
        <v>7770582.0555555597</v>
      </c>
      <c r="N26" s="21">
        <v>8866745.6470588204</v>
      </c>
    </row>
    <row r="27" spans="1:14" x14ac:dyDescent="0.2">
      <c r="A27" s="13" t="s">
        <v>74</v>
      </c>
      <c r="B27" s="12" t="s">
        <v>4</v>
      </c>
      <c r="C27" s="22">
        <v>1592313.6470588236</v>
      </c>
      <c r="D27" s="22">
        <v>2289168.1</v>
      </c>
      <c r="E27" s="21">
        <v>2547493.9523809501</v>
      </c>
      <c r="F27" s="21">
        <v>3240770.85</v>
      </c>
      <c r="G27" s="21">
        <v>3219140.2</v>
      </c>
      <c r="H27" s="21">
        <v>3862749.7777777798</v>
      </c>
      <c r="I27" s="21">
        <v>3470504.3684210498</v>
      </c>
      <c r="J27" s="21">
        <v>5201023.5294117602</v>
      </c>
      <c r="K27" s="21">
        <v>6109541.3333333302</v>
      </c>
      <c r="L27" s="21">
        <v>6387971.86666667</v>
      </c>
      <c r="M27" s="21">
        <v>6738396.2777777798</v>
      </c>
      <c r="N27" s="21">
        <v>8204985.9411764704</v>
      </c>
    </row>
    <row r="28" spans="1:14" x14ac:dyDescent="0.2">
      <c r="A28" s="13" t="s">
        <v>75</v>
      </c>
      <c r="B28" s="12" t="s">
        <v>4</v>
      </c>
      <c r="C28" s="22">
        <v>159792.0588235294</v>
      </c>
      <c r="D28" s="22">
        <v>233261.45</v>
      </c>
      <c r="E28" s="21">
        <v>273329.09523809497</v>
      </c>
      <c r="F28" s="21">
        <v>291570.65000000002</v>
      </c>
      <c r="G28" s="21">
        <v>242982.8</v>
      </c>
      <c r="H28" s="21">
        <v>259689.72222222199</v>
      </c>
      <c r="I28" s="21">
        <v>265788</v>
      </c>
      <c r="J28" s="21">
        <v>340093.64705882402</v>
      </c>
      <c r="K28" s="21">
        <v>311061.61111111101</v>
      </c>
      <c r="L28" s="21">
        <v>301734.59999999998</v>
      </c>
      <c r="M28" s="21">
        <v>294429.77777777798</v>
      </c>
      <c r="N28" s="21">
        <v>478278.235294118</v>
      </c>
    </row>
    <row r="29" spans="1:14" x14ac:dyDescent="0.2">
      <c r="A29" s="13" t="s">
        <v>76</v>
      </c>
      <c r="B29" s="12" t="s">
        <v>4</v>
      </c>
      <c r="C29" s="22">
        <v>3255721.2352941176</v>
      </c>
      <c r="D29" s="22">
        <v>3391221.35</v>
      </c>
      <c r="E29" s="21">
        <v>3774306.1428571399</v>
      </c>
      <c r="F29" s="21">
        <v>4202769.45</v>
      </c>
      <c r="G29" s="21">
        <v>4233193.0999999996</v>
      </c>
      <c r="H29" s="21">
        <v>4832140.1111111101</v>
      </c>
      <c r="I29" s="21">
        <v>4413002.2631578902</v>
      </c>
      <c r="J29" s="21">
        <v>5569465.4117647102</v>
      </c>
      <c r="K29" s="21">
        <v>5258029.1666666698</v>
      </c>
      <c r="L29" s="21">
        <v>5047236.8</v>
      </c>
      <c r="M29" s="21">
        <v>5601513.3333333302</v>
      </c>
      <c r="N29" s="21">
        <v>10433379.1176471</v>
      </c>
    </row>
    <row r="30" spans="1:14" x14ac:dyDescent="0.2">
      <c r="A30" s="13" t="s">
        <v>77</v>
      </c>
      <c r="B30" s="12" t="s">
        <v>4</v>
      </c>
      <c r="C30" s="22">
        <v>1231177.0588235294</v>
      </c>
      <c r="D30" s="22">
        <v>1080028.25</v>
      </c>
      <c r="E30" s="21">
        <v>1046075.1904761899</v>
      </c>
      <c r="F30" s="21">
        <v>2002680.45</v>
      </c>
      <c r="G30" s="21">
        <v>-592809.25</v>
      </c>
      <c r="H30" s="21">
        <v>2116039.0555555602</v>
      </c>
      <c r="I30" s="21">
        <v>-197698.842105263</v>
      </c>
      <c r="J30" s="21">
        <v>1275135.11764706</v>
      </c>
      <c r="K30" s="21">
        <v>219596</v>
      </c>
      <c r="L30" s="21">
        <v>-1207292.33333333</v>
      </c>
      <c r="M30" s="21">
        <v>467056.83333333302</v>
      </c>
      <c r="N30" s="21">
        <v>5986190.8235294102</v>
      </c>
    </row>
    <row r="31" spans="1:14" x14ac:dyDescent="0.2">
      <c r="A31" s="13" t="s">
        <v>78</v>
      </c>
      <c r="B31" s="12" t="s">
        <v>4</v>
      </c>
      <c r="C31" s="22">
        <v>2678392.0588235296</v>
      </c>
      <c r="D31" s="22">
        <v>3842588.85</v>
      </c>
      <c r="E31" s="21">
        <v>4010759.8095238102</v>
      </c>
      <c r="F31" s="21">
        <v>4822013.6500000004</v>
      </c>
      <c r="G31" s="21">
        <v>4846417.75</v>
      </c>
      <c r="H31" s="21">
        <v>5743560.7777777798</v>
      </c>
      <c r="I31" s="21">
        <v>5623620.6842105296</v>
      </c>
      <c r="J31" s="21">
        <v>6303601.8235294102</v>
      </c>
      <c r="K31" s="21">
        <v>6908009.6111111101</v>
      </c>
      <c r="L31" s="21">
        <v>7255670</v>
      </c>
      <c r="M31" s="21">
        <v>7013937.1666666698</v>
      </c>
      <c r="N31" s="21">
        <v>9004452.70588235</v>
      </c>
    </row>
    <row r="32" spans="1:14" x14ac:dyDescent="0.2">
      <c r="A32" s="13" t="s">
        <v>79</v>
      </c>
      <c r="B32" s="12" t="s">
        <v>4</v>
      </c>
      <c r="C32" s="22">
        <v>0</v>
      </c>
      <c r="D32" s="22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</row>
    <row r="33" spans="1:14" x14ac:dyDescent="0.2">
      <c r="A33" s="13" t="s">
        <v>80</v>
      </c>
      <c r="B33" s="12" t="s">
        <v>4</v>
      </c>
      <c r="C33" s="22">
        <v>794729</v>
      </c>
      <c r="D33" s="22">
        <v>1046088</v>
      </c>
      <c r="E33" s="21">
        <v>1319576.9523809501</v>
      </c>
      <c r="F33" s="21">
        <v>1900269.4</v>
      </c>
      <c r="G33" s="21">
        <v>2157926.9</v>
      </c>
      <c r="H33" s="21">
        <v>2521991.9444444398</v>
      </c>
      <c r="I33" s="21">
        <v>2677688.7368421098</v>
      </c>
      <c r="J33" s="21">
        <v>3126828.29411765</v>
      </c>
      <c r="K33" s="21">
        <v>3001410.6666666698</v>
      </c>
      <c r="L33" s="21">
        <v>4187513.6</v>
      </c>
      <c r="M33" s="21">
        <v>4470612.2222222202</v>
      </c>
      <c r="N33" s="21">
        <v>7558727</v>
      </c>
    </row>
    <row r="34" spans="1:14" x14ac:dyDescent="0.2">
      <c r="A34" s="13" t="s">
        <v>81</v>
      </c>
      <c r="B34" s="12" t="s">
        <v>4</v>
      </c>
      <c r="C34" s="22">
        <v>512229.35294117645</v>
      </c>
      <c r="D34" s="22">
        <v>548527.9</v>
      </c>
      <c r="E34" s="21">
        <v>897746.95238095196</v>
      </c>
      <c r="F34" s="21">
        <v>1078140.55</v>
      </c>
      <c r="G34" s="21">
        <v>828705.95</v>
      </c>
      <c r="H34" s="21">
        <v>1136685.2777777801</v>
      </c>
      <c r="I34" s="21">
        <v>1091753.68421053</v>
      </c>
      <c r="J34" s="21">
        <v>1092300.8235294099</v>
      </c>
      <c r="K34" s="21">
        <v>1309346.5</v>
      </c>
      <c r="L34" s="21">
        <v>1212437.33333333</v>
      </c>
      <c r="M34" s="21">
        <v>1796872.6111111101</v>
      </c>
      <c r="N34" s="21">
        <v>3323665.3529411801</v>
      </c>
    </row>
    <row r="35" spans="1:14" x14ac:dyDescent="0.2">
      <c r="A35" s="13" t="s">
        <v>82</v>
      </c>
      <c r="B35" s="12" t="s">
        <v>4</v>
      </c>
      <c r="C35" s="23">
        <v>3200183.588235294</v>
      </c>
      <c r="D35" s="23">
        <v>3118057.5</v>
      </c>
      <c r="E35" s="21">
        <v>4388265.3333333302</v>
      </c>
      <c r="F35" s="21">
        <v>4013267.6</v>
      </c>
      <c r="G35" s="21">
        <v>4397128.5999999996</v>
      </c>
      <c r="H35" s="21">
        <v>5264426.6666666698</v>
      </c>
      <c r="I35" s="21">
        <v>6290644.5789473699</v>
      </c>
      <c r="J35" s="21">
        <v>5956644.7647058796</v>
      </c>
      <c r="K35" s="21">
        <v>5822660.4444444403</v>
      </c>
      <c r="L35" s="21">
        <v>7750271.3333333302</v>
      </c>
      <c r="M35" s="21">
        <v>7562703.7777777798</v>
      </c>
      <c r="N35" s="21">
        <v>10705640.8235294</v>
      </c>
    </row>
    <row r="36" spans="1:14" x14ac:dyDescent="0.2">
      <c r="A36" s="13" t="s">
        <v>47</v>
      </c>
      <c r="B36" s="12" t="s">
        <v>4</v>
      </c>
      <c r="C36" s="27">
        <f t="shared" ref="C36:H36" si="3">C26+C27+C28+C29-C30+C31+C33+C34+C35+C32</f>
        <v>15178195.882352941</v>
      </c>
      <c r="D36" s="27">
        <f t="shared" si="3"/>
        <v>17196563.800000001</v>
      </c>
      <c r="E36" s="27">
        <f t="shared" si="3"/>
        <v>20254701.333333328</v>
      </c>
      <c r="F36" s="27">
        <f t="shared" si="3"/>
        <v>22645198.700000003</v>
      </c>
      <c r="G36" s="27">
        <f t="shared" si="3"/>
        <v>25395932.049999997</v>
      </c>
      <c r="H36" s="27">
        <f t="shared" si="3"/>
        <v>27773032.611111112</v>
      </c>
      <c r="I36" s="27">
        <f t="shared" ref="I36:J36" si="4">I26+I27+I28+I29-I30+I31+I33+I34+I35+I32</f>
        <v>30419161.789473694</v>
      </c>
      <c r="J36" s="27">
        <f t="shared" si="4"/>
        <v>31916819.058823526</v>
      </c>
      <c r="K36" s="27">
        <f t="shared" ref="K36:N36" si="5">K26+K27+K28+K29-K30+K31+K33+K34+K35+K32</f>
        <v>36892225.333333336</v>
      </c>
      <c r="L36" s="27">
        <f t="shared" si="5"/>
        <v>41611017.599999987</v>
      </c>
      <c r="M36" s="27">
        <f t="shared" si="5"/>
        <v>40781990.388888896</v>
      </c>
      <c r="N36" s="27">
        <f t="shared" si="5"/>
        <v>52589684.000000022</v>
      </c>
    </row>
    <row r="37" spans="1:14" x14ac:dyDescent="0.2">
      <c r="A37" s="13"/>
      <c r="B37" s="1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4"/>
      <c r="N37" s="27"/>
    </row>
    <row r="38" spans="1:14" x14ac:dyDescent="0.2">
      <c r="A38" s="13" t="s">
        <v>48</v>
      </c>
      <c r="B38" s="12" t="s">
        <v>4</v>
      </c>
      <c r="C38" s="27">
        <f t="shared" ref="C38:H38" si="6">C24-C36</f>
        <v>2871519.3529411443</v>
      </c>
      <c r="D38" s="27">
        <f t="shared" si="6"/>
        <v>3703811.6499999985</v>
      </c>
      <c r="E38" s="27">
        <f t="shared" si="6"/>
        <v>3986742.6666666828</v>
      </c>
      <c r="F38" s="27">
        <f t="shared" si="6"/>
        <v>4976973.4499999993</v>
      </c>
      <c r="G38" s="27">
        <f t="shared" si="6"/>
        <v>3744278.950000003</v>
      </c>
      <c r="H38" s="27">
        <f t="shared" si="6"/>
        <v>6055237</v>
      </c>
      <c r="I38" s="27">
        <f t="shared" ref="I38:J38" si="7">I24-I36</f>
        <v>5551124.8421052955</v>
      </c>
      <c r="J38" s="27">
        <f t="shared" si="7"/>
        <v>5709851.9411764294</v>
      </c>
      <c r="K38" s="27">
        <f t="shared" ref="K38:N38" si="8">K24-K36</f>
        <v>4348744.9444444776</v>
      </c>
      <c r="L38" s="27">
        <f t="shared" si="8"/>
        <v>7460126.2666666433</v>
      </c>
      <c r="M38" s="27">
        <f t="shared" si="8"/>
        <v>6112906.6111111045</v>
      </c>
      <c r="N38" s="27">
        <f t="shared" si="8"/>
        <v>9616419.6470588148</v>
      </c>
    </row>
    <row r="39" spans="1:14" x14ac:dyDescent="0.2">
      <c r="A39" s="13"/>
      <c r="B39" s="1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2"/>
      <c r="N39" s="26"/>
    </row>
    <row r="40" spans="1:14" x14ac:dyDescent="0.2">
      <c r="A40" s="13" t="s">
        <v>83</v>
      </c>
      <c r="B40" s="12" t="s">
        <v>4</v>
      </c>
      <c r="C40" s="22">
        <v>453946.29411764699</v>
      </c>
      <c r="D40" s="22">
        <v>218625.95</v>
      </c>
      <c r="E40" s="21">
        <v>207001.285714286</v>
      </c>
      <c r="F40" s="21">
        <v>161528.70000000001</v>
      </c>
      <c r="G40" s="21">
        <v>205633</v>
      </c>
      <c r="H40" s="21">
        <v>249276.27777777801</v>
      </c>
      <c r="I40" s="21">
        <v>220520.842105263</v>
      </c>
      <c r="J40" s="21">
        <v>208746.47058823501</v>
      </c>
      <c r="K40" s="21">
        <v>250793.555555556</v>
      </c>
      <c r="L40" s="21">
        <v>123177.33333333299</v>
      </c>
      <c r="M40" s="21">
        <v>254479.66666666701</v>
      </c>
      <c r="N40" s="21">
        <v>198879.235294118</v>
      </c>
    </row>
    <row r="41" spans="1:14" x14ac:dyDescent="0.2">
      <c r="A41" s="13" t="s">
        <v>84</v>
      </c>
      <c r="B41" s="12" t="s">
        <v>4</v>
      </c>
      <c r="C41" s="22">
        <v>564461.94117647095</v>
      </c>
      <c r="D41" s="22">
        <v>550753.30000000005</v>
      </c>
      <c r="E41" s="21">
        <v>908195.76190476201</v>
      </c>
      <c r="F41" s="21">
        <v>808297.55</v>
      </c>
      <c r="G41" s="21">
        <v>707703.15</v>
      </c>
      <c r="H41" s="21">
        <v>718074.88888888899</v>
      </c>
      <c r="I41" s="21">
        <v>742152.63157894695</v>
      </c>
      <c r="J41" s="21">
        <v>618308.17647058796</v>
      </c>
      <c r="K41" s="21">
        <v>917302.11111111101</v>
      </c>
      <c r="L41" s="21">
        <v>947047.933333333</v>
      </c>
      <c r="M41" s="21">
        <v>1191035.0555555599</v>
      </c>
      <c r="N41" s="21">
        <v>3006024.5294117602</v>
      </c>
    </row>
    <row r="42" spans="1:14" x14ac:dyDescent="0.2">
      <c r="A42" s="13" t="s">
        <v>49</v>
      </c>
      <c r="B42" s="12" t="s">
        <v>4</v>
      </c>
      <c r="C42" s="24">
        <v>-110515.647058824</v>
      </c>
      <c r="D42" s="24">
        <v>-332127.34999999998</v>
      </c>
      <c r="E42" s="24">
        <f t="shared" ref="E42:J42" si="9">E40-E41</f>
        <v>-701194.47619047598</v>
      </c>
      <c r="F42" s="24">
        <f t="shared" si="9"/>
        <v>-646768.85000000009</v>
      </c>
      <c r="G42" s="24">
        <f t="shared" si="9"/>
        <v>-502070.15</v>
      </c>
      <c r="H42" s="24">
        <f t="shared" si="9"/>
        <v>-468798.61111111101</v>
      </c>
      <c r="I42" s="24">
        <f t="shared" si="9"/>
        <v>-521631.78947368392</v>
      </c>
      <c r="J42" s="24">
        <f t="shared" si="9"/>
        <v>-409561.70588235295</v>
      </c>
      <c r="K42" s="24">
        <f t="shared" ref="K42" si="10">K40-K41</f>
        <v>-666508.55555555504</v>
      </c>
      <c r="L42" s="24">
        <v>-823870.6</v>
      </c>
      <c r="M42" s="24">
        <v>-936555.38888889295</v>
      </c>
      <c r="N42" s="24">
        <f t="shared" ref="N42" si="11">N40-N41</f>
        <v>-2807145.2941176421</v>
      </c>
    </row>
    <row r="43" spans="1:14" x14ac:dyDescent="0.2">
      <c r="A43" s="13"/>
      <c r="B43" s="12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4"/>
      <c r="N43" s="27"/>
    </row>
    <row r="44" spans="1:14" x14ac:dyDescent="0.2">
      <c r="A44" s="14" t="s">
        <v>50</v>
      </c>
      <c r="B44" s="15" t="s">
        <v>4</v>
      </c>
      <c r="C44" s="27">
        <f t="shared" ref="C44:H44" si="12">C38+C40-C41</f>
        <v>2761003.7058823206</v>
      </c>
      <c r="D44" s="27">
        <f t="shared" si="12"/>
        <v>3371684.2999999989</v>
      </c>
      <c r="E44" s="27">
        <f t="shared" si="12"/>
        <v>3285548.1904762066</v>
      </c>
      <c r="F44" s="27">
        <f t="shared" si="12"/>
        <v>4330204.5999999996</v>
      </c>
      <c r="G44" s="27">
        <f t="shared" si="12"/>
        <v>3242208.8000000031</v>
      </c>
      <c r="H44" s="27">
        <f t="shared" si="12"/>
        <v>5586438.388888889</v>
      </c>
      <c r="I44" s="27">
        <f t="shared" ref="I44:J44" si="13">I38+I40-I41</f>
        <v>5029493.052631611</v>
      </c>
      <c r="J44" s="27">
        <f t="shared" si="13"/>
        <v>5300290.2352940766</v>
      </c>
      <c r="K44" s="27">
        <f t="shared" ref="K44:N44" si="14">K38+K40-K41</f>
        <v>3682236.3888889225</v>
      </c>
      <c r="L44" s="27">
        <f t="shared" si="14"/>
        <v>6636255.6666666437</v>
      </c>
      <c r="M44" s="27">
        <f t="shared" si="14"/>
        <v>5176351.2222222118</v>
      </c>
      <c r="N44" s="27">
        <f t="shared" si="14"/>
        <v>6809274.3529411731</v>
      </c>
    </row>
    <row r="45" spans="1:14" x14ac:dyDescent="0.2">
      <c r="A45" s="28"/>
      <c r="B45" s="12"/>
      <c r="C45" s="26"/>
      <c r="D45" s="26"/>
    </row>
    <row r="46" spans="1:14" x14ac:dyDescent="0.2">
      <c r="A46" s="28"/>
      <c r="B46" s="12"/>
      <c r="C46" s="26"/>
      <c r="D46" s="26"/>
    </row>
    <row r="47" spans="1:14" s="6" customFormat="1" ht="15.75" x14ac:dyDescent="0.25">
      <c r="A47" s="40" t="s">
        <v>45</v>
      </c>
      <c r="B47" s="17"/>
    </row>
    <row r="48" spans="1:14" ht="14.25" x14ac:dyDescent="0.2">
      <c r="A48" s="18" t="s">
        <v>58</v>
      </c>
      <c r="B48" s="17"/>
    </row>
    <row r="49" spans="1:14" s="6" customFormat="1" x14ac:dyDescent="0.2">
      <c r="A49" s="41"/>
      <c r="B49" s="42"/>
      <c r="C49" s="42">
        <v>2008</v>
      </c>
      <c r="D49" s="42">
        <v>2009</v>
      </c>
      <c r="E49" s="43">
        <v>2010</v>
      </c>
      <c r="F49" s="43">
        <v>2011</v>
      </c>
      <c r="G49" s="43">
        <v>2012</v>
      </c>
      <c r="H49" s="43">
        <v>2013</v>
      </c>
      <c r="I49" s="43">
        <v>2014</v>
      </c>
      <c r="J49" s="43">
        <v>2015</v>
      </c>
      <c r="K49" s="43">
        <v>2016</v>
      </c>
      <c r="L49" s="43">
        <v>2017</v>
      </c>
      <c r="M49" s="43">
        <v>2018</v>
      </c>
      <c r="N49" s="43">
        <v>2019</v>
      </c>
    </row>
    <row r="50" spans="1:14" x14ac:dyDescent="0.2">
      <c r="A50" s="29" t="s">
        <v>85</v>
      </c>
      <c r="B50" s="30"/>
      <c r="C50" s="30"/>
      <c r="D50" s="30"/>
      <c r="E50" s="31"/>
      <c r="F50" s="31"/>
      <c r="G50" s="31"/>
      <c r="H50" s="31"/>
      <c r="I50" s="31"/>
      <c r="J50" s="31"/>
      <c r="K50" s="31"/>
      <c r="L50" s="31"/>
      <c r="M50" s="32"/>
      <c r="N50" s="32"/>
    </row>
    <row r="51" spans="1:14" x14ac:dyDescent="0.2">
      <c r="A51" s="13" t="s">
        <v>86</v>
      </c>
      <c r="B51" s="12" t="s">
        <v>4</v>
      </c>
      <c r="C51" s="24">
        <v>381121.3125</v>
      </c>
      <c r="D51" s="24">
        <v>382889.88888888899</v>
      </c>
      <c r="E51" s="24">
        <v>416128.26315789501</v>
      </c>
      <c r="F51" s="24">
        <v>897580.61111111101</v>
      </c>
      <c r="G51" s="24">
        <v>838705.44444444496</v>
      </c>
      <c r="H51" s="24">
        <v>762174.75</v>
      </c>
      <c r="I51" s="24">
        <v>651184</v>
      </c>
      <c r="J51" s="24">
        <v>482969.933333333</v>
      </c>
      <c r="K51" s="24">
        <v>1285538.1875</v>
      </c>
      <c r="L51" s="24">
        <v>556157.46153846197</v>
      </c>
      <c r="M51" s="24">
        <v>1230840.6875</v>
      </c>
      <c r="N51" s="24">
        <v>1676811.625</v>
      </c>
    </row>
    <row r="52" spans="1:14" x14ac:dyDescent="0.2">
      <c r="A52" s="13"/>
      <c r="B52" s="12"/>
      <c r="C52" s="22"/>
      <c r="D52" s="22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">
      <c r="A53" s="13" t="s">
        <v>87</v>
      </c>
      <c r="B53" s="12" t="s">
        <v>4</v>
      </c>
      <c r="C53" s="22">
        <v>3327573.9375</v>
      </c>
      <c r="D53" s="22">
        <v>3682052.8333333302</v>
      </c>
      <c r="E53" s="21">
        <v>6115688</v>
      </c>
      <c r="F53" s="21">
        <v>7581963</v>
      </c>
      <c r="G53" s="21">
        <v>8216876.8888888899</v>
      </c>
      <c r="H53" s="21">
        <v>9968466.3125</v>
      </c>
      <c r="I53" s="21">
        <v>11292201.5882353</v>
      </c>
      <c r="J53" s="21">
        <v>14541606.4666667</v>
      </c>
      <c r="K53" s="21">
        <v>25033914.125</v>
      </c>
      <c r="L53" s="21">
        <v>19706153.615384601</v>
      </c>
      <c r="M53" s="21">
        <v>20661666.8125</v>
      </c>
      <c r="N53" s="21">
        <v>86814340.5</v>
      </c>
    </row>
    <row r="54" spans="1:14" x14ac:dyDescent="0.2">
      <c r="A54" s="13" t="s">
        <v>88</v>
      </c>
      <c r="B54" s="12" t="s">
        <v>4</v>
      </c>
      <c r="C54" s="22">
        <v>3928173.5</v>
      </c>
      <c r="D54" s="22">
        <v>6941609.6666666698</v>
      </c>
      <c r="E54" s="21">
        <v>12405761.0526316</v>
      </c>
      <c r="F54" s="21">
        <v>14348541.7777778</v>
      </c>
      <c r="G54" s="21">
        <v>14929024.111111101</v>
      </c>
      <c r="H54" s="21">
        <v>11391757.4375</v>
      </c>
      <c r="I54" s="21">
        <v>15892298</v>
      </c>
      <c r="J54" s="21">
        <v>17632635.733333301</v>
      </c>
      <c r="K54" s="21">
        <v>18878564</v>
      </c>
      <c r="L54" s="21">
        <v>32166966.692307699</v>
      </c>
      <c r="M54" s="21">
        <v>34781233.3125</v>
      </c>
      <c r="N54" s="21">
        <v>44328145.25</v>
      </c>
    </row>
    <row r="55" spans="1:14" x14ac:dyDescent="0.2">
      <c r="A55" s="13" t="s">
        <v>89</v>
      </c>
      <c r="B55" s="12" t="s">
        <v>4</v>
      </c>
      <c r="C55" s="22">
        <v>2051955.6875</v>
      </c>
      <c r="D55" s="22">
        <v>2977688.6111111101</v>
      </c>
      <c r="E55" s="21">
        <v>249677.157894737</v>
      </c>
      <c r="F55" s="21">
        <v>1314510.7222222199</v>
      </c>
      <c r="G55" s="21">
        <v>197641.61111111101</v>
      </c>
      <c r="H55" s="21">
        <v>7369222.25</v>
      </c>
      <c r="I55" s="21">
        <v>351058.41176470602</v>
      </c>
      <c r="J55" s="21">
        <v>216015.066666667</v>
      </c>
      <c r="K55" s="21">
        <v>229881.5</v>
      </c>
      <c r="L55" s="21">
        <v>412602.15384615399</v>
      </c>
      <c r="M55" s="21">
        <v>4596353.375</v>
      </c>
      <c r="N55" s="21">
        <v>868253.8125</v>
      </c>
    </row>
    <row r="56" spans="1:14" x14ac:dyDescent="0.2">
      <c r="A56" s="13" t="s">
        <v>22</v>
      </c>
      <c r="B56" s="12" t="s">
        <v>4</v>
      </c>
      <c r="C56" s="24">
        <f>SUM(C53:C55)</f>
        <v>9307703.125</v>
      </c>
      <c r="D56" s="24">
        <f>SUM(D53:D55)</f>
        <v>13601351.11111111</v>
      </c>
      <c r="E56" s="24">
        <f>SUM(E53:E55)</f>
        <v>18771126.21052634</v>
      </c>
      <c r="F56" s="24">
        <f t="shared" ref="F56:H56" si="15">SUM(F53:F55)</f>
        <v>23245015.500000019</v>
      </c>
      <c r="G56" s="24">
        <f t="shared" si="15"/>
        <v>23343542.611111104</v>
      </c>
      <c r="H56" s="24">
        <f t="shared" si="15"/>
        <v>28729446</v>
      </c>
      <c r="I56" s="24">
        <f t="shared" ref="I56:M56" si="16">SUM(I53:I55)</f>
        <v>27535558.000000007</v>
      </c>
      <c r="J56" s="24">
        <f t="shared" si="16"/>
        <v>32390257.266666669</v>
      </c>
      <c r="K56" s="24">
        <f t="shared" si="16"/>
        <v>44142359.625</v>
      </c>
      <c r="L56" s="24">
        <f t="shared" si="16"/>
        <v>52285722.461538456</v>
      </c>
      <c r="M56" s="24">
        <f t="shared" si="16"/>
        <v>60039253.5</v>
      </c>
      <c r="N56" s="24">
        <f t="shared" ref="N56" si="17">SUM(N53:N55)</f>
        <v>132010739.5625</v>
      </c>
    </row>
    <row r="57" spans="1:14" x14ac:dyDescent="0.2">
      <c r="A57" s="13"/>
      <c r="B57" s="1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x14ac:dyDescent="0.2">
      <c r="A58" s="13" t="s">
        <v>90</v>
      </c>
      <c r="B58" s="12" t="s">
        <v>4</v>
      </c>
      <c r="C58" s="24">
        <v>462576.5</v>
      </c>
      <c r="D58" s="24">
        <v>1281177.2222222199</v>
      </c>
      <c r="E58" s="24">
        <v>308466.21052631602</v>
      </c>
      <c r="F58" s="24">
        <v>1790762.66666667</v>
      </c>
      <c r="G58" s="24">
        <v>363124.05555555603</v>
      </c>
      <c r="H58" s="24">
        <v>252521.0625</v>
      </c>
      <c r="I58" s="24">
        <v>186997.82352941201</v>
      </c>
      <c r="J58" s="24">
        <v>325339.26666666701</v>
      </c>
      <c r="K58" s="24">
        <v>394719.5625</v>
      </c>
      <c r="L58" s="24">
        <v>88829.307692307702</v>
      </c>
      <c r="M58" s="24">
        <v>3999070.1875</v>
      </c>
      <c r="N58" s="24">
        <v>9602699.75</v>
      </c>
    </row>
    <row r="59" spans="1:14" x14ac:dyDescent="0.2">
      <c r="A59" s="13"/>
      <c r="B59" s="12"/>
      <c r="C59" s="22"/>
      <c r="D59" s="22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 x14ac:dyDescent="0.2">
      <c r="A60" s="13" t="s">
        <v>40</v>
      </c>
      <c r="B60" s="12" t="s">
        <v>4</v>
      </c>
      <c r="C60" s="27">
        <f t="shared" ref="C60:H60" si="18">C51+C56+C58</f>
        <v>10151400.9375</v>
      </c>
      <c r="D60" s="27">
        <f t="shared" si="18"/>
        <v>15265418.22222222</v>
      </c>
      <c r="E60" s="27">
        <f t="shared" si="18"/>
        <v>19495720.684210554</v>
      </c>
      <c r="F60" s="27">
        <f t="shared" si="18"/>
        <v>25933358.777777802</v>
      </c>
      <c r="G60" s="27">
        <f t="shared" si="18"/>
        <v>24545372.111111104</v>
      </c>
      <c r="H60" s="27">
        <f t="shared" si="18"/>
        <v>29744141.8125</v>
      </c>
      <c r="I60" s="27">
        <f t="shared" ref="I60:N60" si="19">I51+I56+I58</f>
        <v>28373739.823529419</v>
      </c>
      <c r="J60" s="27">
        <f t="shared" si="19"/>
        <v>33198566.466666669</v>
      </c>
      <c r="K60" s="27">
        <f t="shared" si="19"/>
        <v>45822617.375</v>
      </c>
      <c r="L60" s="27">
        <f t="shared" si="19"/>
        <v>52930709.230769224</v>
      </c>
      <c r="M60" s="27">
        <f t="shared" si="19"/>
        <v>65269164.375</v>
      </c>
      <c r="N60" s="27">
        <f t="shared" si="19"/>
        <v>143290250.9375</v>
      </c>
    </row>
    <row r="61" spans="1:14" x14ac:dyDescent="0.2">
      <c r="A61" s="13"/>
      <c r="B61" s="1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x14ac:dyDescent="0.2">
      <c r="A62" s="13" t="s">
        <v>91</v>
      </c>
      <c r="B62" s="1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x14ac:dyDescent="0.2">
      <c r="A63" s="13" t="s">
        <v>92</v>
      </c>
      <c r="B63" s="12" t="s">
        <v>4</v>
      </c>
      <c r="C63" s="22">
        <v>6122765.3125</v>
      </c>
      <c r="D63" s="22">
        <v>6489982.3333333302</v>
      </c>
      <c r="E63" s="21">
        <v>7208051.2631578902</v>
      </c>
      <c r="F63" s="21">
        <v>8870735</v>
      </c>
      <c r="G63" s="21">
        <v>8959447.9444444403</v>
      </c>
      <c r="H63" s="21">
        <v>9101983.625</v>
      </c>
      <c r="I63" s="21">
        <v>10418514.8235294</v>
      </c>
      <c r="J63" s="21">
        <v>13499156.6666667</v>
      </c>
      <c r="K63" s="21">
        <v>14890524.875</v>
      </c>
      <c r="L63" s="21">
        <v>16714695</v>
      </c>
      <c r="M63" s="21">
        <v>16013720.1875</v>
      </c>
      <c r="N63" s="21">
        <v>28883307.1875</v>
      </c>
    </row>
    <row r="64" spans="1:14" x14ac:dyDescent="0.2">
      <c r="A64" s="13" t="s">
        <v>93</v>
      </c>
      <c r="B64" s="12" t="s">
        <v>4</v>
      </c>
      <c r="C64" s="22">
        <v>3325588.1875</v>
      </c>
      <c r="D64" s="22">
        <v>2965383.3333333302</v>
      </c>
      <c r="E64" s="21">
        <v>4132827.4210526301</v>
      </c>
      <c r="F64" s="21">
        <v>3926927.4444444398</v>
      </c>
      <c r="G64" s="21">
        <v>4420661.8888888899</v>
      </c>
      <c r="H64" s="21">
        <v>6341582.125</v>
      </c>
      <c r="I64" s="21">
        <v>5994154.6470588204</v>
      </c>
      <c r="J64" s="21">
        <v>4659831.5333333304</v>
      </c>
      <c r="K64" s="21">
        <v>4094754.5</v>
      </c>
      <c r="L64" s="21">
        <v>3985031.2307692301</v>
      </c>
      <c r="M64" s="21">
        <v>9107669.4375</v>
      </c>
      <c r="N64" s="21">
        <v>11955132.4375</v>
      </c>
    </row>
    <row r="65" spans="1:14" x14ac:dyDescent="0.2">
      <c r="A65" s="13" t="s">
        <v>94</v>
      </c>
      <c r="B65" s="12" t="s">
        <v>4</v>
      </c>
      <c r="C65" s="22">
        <v>4009911.75</v>
      </c>
      <c r="D65" s="22">
        <v>3917647.0555555602</v>
      </c>
      <c r="E65" s="21">
        <v>4548972.5789473699</v>
      </c>
      <c r="F65" s="21">
        <v>3858314.7222222202</v>
      </c>
      <c r="G65" s="21">
        <v>6771839.2222222202</v>
      </c>
      <c r="H65" s="21">
        <v>7947538.3125</v>
      </c>
      <c r="I65" s="21">
        <v>5487532.5294117602</v>
      </c>
      <c r="J65" s="21">
        <v>7811195.0666666701</v>
      </c>
      <c r="K65" s="21">
        <v>9201907.3125</v>
      </c>
      <c r="L65" s="21">
        <v>12197101.2307692</v>
      </c>
      <c r="M65" s="21">
        <v>6958670.4375</v>
      </c>
      <c r="N65" s="21">
        <v>3031052.9375</v>
      </c>
    </row>
    <row r="66" spans="1:14" x14ac:dyDescent="0.2">
      <c r="A66" s="13" t="s">
        <v>41</v>
      </c>
      <c r="B66" s="12" t="s">
        <v>4</v>
      </c>
      <c r="C66" s="25">
        <f t="shared" ref="C66:H66" si="20">SUM(C63:C65)</f>
        <v>13458265.25</v>
      </c>
      <c r="D66" s="25">
        <f t="shared" si="20"/>
        <v>13373012.72222222</v>
      </c>
      <c r="E66" s="25">
        <f t="shared" si="20"/>
        <v>15889851.263157889</v>
      </c>
      <c r="F66" s="25">
        <f t="shared" si="20"/>
        <v>16655977.16666666</v>
      </c>
      <c r="G66" s="25">
        <f t="shared" si="20"/>
        <v>20151949.055555552</v>
      </c>
      <c r="H66" s="25">
        <f t="shared" si="20"/>
        <v>23391104.0625</v>
      </c>
      <c r="I66" s="25">
        <f t="shared" ref="I66:J66" si="21">SUM(I63:I65)</f>
        <v>21900201.999999981</v>
      </c>
      <c r="J66" s="25">
        <f t="shared" si="21"/>
        <v>25970183.266666699</v>
      </c>
      <c r="K66" s="25">
        <f t="shared" ref="K66:M66" si="22">SUM(K63:K65)</f>
        <v>28187186.6875</v>
      </c>
      <c r="L66" s="25">
        <f t="shared" si="22"/>
        <v>32896827.461538434</v>
      </c>
      <c r="M66" s="25">
        <f t="shared" si="22"/>
        <v>32080060.0625</v>
      </c>
      <c r="N66" s="25">
        <f t="shared" ref="N66" si="23">SUM(N63:N65)</f>
        <v>43869492.5625</v>
      </c>
    </row>
    <row r="67" spans="1:14" x14ac:dyDescent="0.2">
      <c r="A67" s="13"/>
      <c r="B67" s="12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0"/>
      <c r="N67" s="20"/>
    </row>
    <row r="68" spans="1:14" x14ac:dyDescent="0.2">
      <c r="A68" s="13" t="s">
        <v>42</v>
      </c>
      <c r="B68" s="12" t="s">
        <v>4</v>
      </c>
      <c r="C68" s="27">
        <f t="shared" ref="C68:K68" si="24">C60+C66</f>
        <v>23609666.1875</v>
      </c>
      <c r="D68" s="27">
        <f t="shared" si="24"/>
        <v>28638430.94444444</v>
      </c>
      <c r="E68" s="27">
        <f t="shared" si="24"/>
        <v>35385571.947368443</v>
      </c>
      <c r="F68" s="27">
        <f t="shared" si="24"/>
        <v>42589335.944444463</v>
      </c>
      <c r="G68" s="27">
        <f t="shared" si="24"/>
        <v>44697321.166666657</v>
      </c>
      <c r="H68" s="27">
        <f t="shared" si="24"/>
        <v>53135245.875</v>
      </c>
      <c r="I68" s="27">
        <f t="shared" si="24"/>
        <v>50273941.8235294</v>
      </c>
      <c r="J68" s="27">
        <f t="shared" si="24"/>
        <v>59168749.733333364</v>
      </c>
      <c r="K68" s="27">
        <f t="shared" si="24"/>
        <v>74009804.0625</v>
      </c>
      <c r="L68" s="27">
        <f t="shared" ref="L68:N68" si="25">L60+L66</f>
        <v>85827536.692307651</v>
      </c>
      <c r="M68" s="27">
        <f t="shared" si="25"/>
        <v>97349224.4375</v>
      </c>
      <c r="N68" s="27">
        <f t="shared" si="25"/>
        <v>187159743.5</v>
      </c>
    </row>
    <row r="69" spans="1:14" x14ac:dyDescent="0.2">
      <c r="A69" s="33"/>
      <c r="B69" s="12"/>
      <c r="C69" s="26"/>
      <c r="D69" s="26"/>
      <c r="N69" s="20"/>
    </row>
    <row r="70" spans="1:14" x14ac:dyDescent="0.2">
      <c r="A70" s="13" t="s">
        <v>95</v>
      </c>
      <c r="B70" s="12"/>
      <c r="C70" s="26"/>
      <c r="D70" s="26"/>
      <c r="N70" s="23"/>
    </row>
    <row r="71" spans="1:14" x14ac:dyDescent="0.2">
      <c r="A71" s="13" t="s">
        <v>96</v>
      </c>
      <c r="B71" s="12" t="s">
        <v>4</v>
      </c>
      <c r="C71" s="27">
        <f t="shared" ref="C71:H71" si="26">C68-C77</f>
        <v>8780514.5625</v>
      </c>
      <c r="D71" s="27">
        <f t="shared" si="26"/>
        <v>10984405.05555553</v>
      </c>
      <c r="E71" s="27">
        <f t="shared" si="26"/>
        <v>11057972.684210554</v>
      </c>
      <c r="F71" s="27">
        <f t="shared" si="26"/>
        <v>16428566.166666672</v>
      </c>
      <c r="G71" s="27">
        <f t="shared" si="26"/>
        <v>17538351.444444388</v>
      </c>
      <c r="H71" s="27">
        <f t="shared" si="26"/>
        <v>21106917.375</v>
      </c>
      <c r="I71" s="27">
        <f t="shared" ref="I71:J71" si="27">I68-I77</f>
        <v>21937420.29411763</v>
      </c>
      <c r="J71" s="27">
        <f t="shared" si="27"/>
        <v>25237060.199999996</v>
      </c>
      <c r="K71" s="27">
        <f t="shared" ref="K71:N71" si="28">K68-K77</f>
        <v>26482225.0625</v>
      </c>
      <c r="L71" s="27">
        <f t="shared" si="28"/>
        <v>33411070.000000022</v>
      </c>
      <c r="M71" s="27">
        <f t="shared" si="28"/>
        <v>36669941.3125</v>
      </c>
      <c r="N71" s="27">
        <f t="shared" si="28"/>
        <v>50200027.0625</v>
      </c>
    </row>
    <row r="72" spans="1:14" x14ac:dyDescent="0.2">
      <c r="A72" s="13"/>
      <c r="B72" s="12"/>
      <c r="C72" s="26"/>
      <c r="D72" s="26"/>
      <c r="E72" s="26"/>
      <c r="F72" s="26"/>
      <c r="G72" s="26"/>
      <c r="H72" s="26"/>
      <c r="I72" s="26"/>
      <c r="J72" s="26"/>
      <c r="K72" s="26"/>
      <c r="L72" s="26"/>
      <c r="N72" s="22"/>
    </row>
    <row r="73" spans="1:14" x14ac:dyDescent="0.2">
      <c r="A73" s="13" t="s">
        <v>97</v>
      </c>
      <c r="B73" s="12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2"/>
      <c r="N73" s="22"/>
    </row>
    <row r="74" spans="1:14" x14ac:dyDescent="0.2">
      <c r="A74" s="13" t="s">
        <v>98</v>
      </c>
      <c r="B74" s="12" t="s">
        <v>4</v>
      </c>
      <c r="C74" s="22">
        <v>1680216.5</v>
      </c>
      <c r="D74" s="22">
        <v>2010414.66666667</v>
      </c>
      <c r="E74" s="21">
        <v>2446111.5263157901</v>
      </c>
      <c r="F74" s="21">
        <v>3179986.3333333302</v>
      </c>
      <c r="G74" s="21">
        <v>3409386.6666666698</v>
      </c>
      <c r="H74" s="21">
        <v>4064763.125</v>
      </c>
      <c r="I74" s="21">
        <v>4020371.2352941199</v>
      </c>
      <c r="J74" s="21">
        <v>4532166.5999999996</v>
      </c>
      <c r="K74" s="21">
        <v>4285017.9375</v>
      </c>
      <c r="L74" s="21">
        <v>5109617.2307692301</v>
      </c>
      <c r="M74" s="21">
        <v>4881566.25</v>
      </c>
      <c r="N74" s="21">
        <v>6715680.9375</v>
      </c>
    </row>
    <row r="75" spans="1:14" x14ac:dyDescent="0.2">
      <c r="A75" s="13" t="s">
        <v>99</v>
      </c>
      <c r="B75" s="12" t="s">
        <v>4</v>
      </c>
      <c r="C75" s="22">
        <v>3651686.6875</v>
      </c>
      <c r="D75" s="22">
        <v>4170513.4444444398</v>
      </c>
      <c r="E75" s="21">
        <v>5821400</v>
      </c>
      <c r="F75" s="21">
        <v>7590281.0555555597</v>
      </c>
      <c r="G75" s="21">
        <v>7203011</v>
      </c>
      <c r="H75" s="21">
        <v>8839275.8125</v>
      </c>
      <c r="I75" s="21">
        <v>7951470.70588235</v>
      </c>
      <c r="J75" s="21">
        <v>9772732.2666666694</v>
      </c>
      <c r="K75" s="21">
        <v>17984004.5625</v>
      </c>
      <c r="L75" s="21">
        <v>24731161.846153799</v>
      </c>
      <c r="M75" s="21">
        <v>35086038.25</v>
      </c>
      <c r="N75" s="21">
        <v>99214183.625</v>
      </c>
    </row>
    <row r="76" spans="1:14" x14ac:dyDescent="0.2">
      <c r="A76" s="13" t="s">
        <v>100</v>
      </c>
      <c r="B76" s="12" t="s">
        <v>4</v>
      </c>
      <c r="C76" s="22">
        <v>9497248.4375</v>
      </c>
      <c r="D76" s="22">
        <v>11473097.7777778</v>
      </c>
      <c r="E76" s="21">
        <v>16060087.7368421</v>
      </c>
      <c r="F76" s="21">
        <v>15390502.388888899</v>
      </c>
      <c r="G76" s="21">
        <v>16546572.055555601</v>
      </c>
      <c r="H76" s="21">
        <v>19124289.5625</v>
      </c>
      <c r="I76" s="21">
        <v>16364679.5882353</v>
      </c>
      <c r="J76" s="21">
        <v>19626790.666666701</v>
      </c>
      <c r="K76" s="21">
        <v>25258556.5</v>
      </c>
      <c r="L76" s="21">
        <v>22575687.615384601</v>
      </c>
      <c r="M76" s="21">
        <v>20711678.625</v>
      </c>
      <c r="N76" s="21">
        <v>31029851.875</v>
      </c>
    </row>
    <row r="77" spans="1:14" x14ac:dyDescent="0.2">
      <c r="A77" s="12" t="s">
        <v>43</v>
      </c>
      <c r="B77" s="12" t="s">
        <v>4</v>
      </c>
      <c r="C77" s="25">
        <f>C74+C75+C76</f>
        <v>14829151.625</v>
      </c>
      <c r="D77" s="25">
        <f t="shared" ref="D77:I77" si="29">SUM(D74:D76)</f>
        <v>17654025.88888891</v>
      </c>
      <c r="E77" s="25">
        <f t="shared" si="29"/>
        <v>24327599.263157889</v>
      </c>
      <c r="F77" s="25">
        <f t="shared" si="29"/>
        <v>26160769.777777791</v>
      </c>
      <c r="G77" s="25">
        <f t="shared" si="29"/>
        <v>27158969.722222269</v>
      </c>
      <c r="H77" s="25">
        <f t="shared" si="29"/>
        <v>32028328.5</v>
      </c>
      <c r="I77" s="25">
        <f t="shared" si="29"/>
        <v>28336521.52941177</v>
      </c>
      <c r="J77" s="25">
        <f t="shared" ref="J77:M77" si="30">SUM(J74:J76)</f>
        <v>33931689.533333369</v>
      </c>
      <c r="K77" s="25">
        <f t="shared" si="30"/>
        <v>47527579</v>
      </c>
      <c r="L77" s="25">
        <f t="shared" si="30"/>
        <v>52416466.692307629</v>
      </c>
      <c r="M77" s="25">
        <f t="shared" si="30"/>
        <v>60679283.125</v>
      </c>
      <c r="N77" s="25">
        <f>SUM(N74:N76)</f>
        <v>136959716.4375</v>
      </c>
    </row>
    <row r="78" spans="1:14" x14ac:dyDescent="0.2">
      <c r="A78" s="12"/>
      <c r="B78" s="12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0"/>
      <c r="N78" s="20"/>
    </row>
    <row r="79" spans="1:14" x14ac:dyDescent="0.2">
      <c r="A79" s="14" t="s">
        <v>44</v>
      </c>
      <c r="B79" s="15" t="s">
        <v>4</v>
      </c>
      <c r="C79" s="27">
        <f t="shared" ref="C79:H79" si="31">C77+C71</f>
        <v>23609666.1875</v>
      </c>
      <c r="D79" s="27">
        <f t="shared" si="31"/>
        <v>28638430.94444444</v>
      </c>
      <c r="E79" s="27">
        <f t="shared" si="31"/>
        <v>35385571.947368443</v>
      </c>
      <c r="F79" s="27">
        <f t="shared" si="31"/>
        <v>42589335.944444463</v>
      </c>
      <c r="G79" s="27">
        <f t="shared" si="31"/>
        <v>44697321.166666657</v>
      </c>
      <c r="H79" s="27">
        <f t="shared" si="31"/>
        <v>53135245.875</v>
      </c>
      <c r="I79" s="27">
        <f t="shared" ref="I79:J79" si="32">I77+I71</f>
        <v>50273941.8235294</v>
      </c>
      <c r="J79" s="27">
        <f t="shared" si="32"/>
        <v>59168749.733333364</v>
      </c>
      <c r="K79" s="27">
        <f t="shared" ref="K79:N79" si="33">K77+K71</f>
        <v>74009804.0625</v>
      </c>
      <c r="L79" s="27">
        <f t="shared" si="33"/>
        <v>85827536.692307651</v>
      </c>
      <c r="M79" s="27">
        <f t="shared" si="33"/>
        <v>97349224.4375</v>
      </c>
      <c r="N79" s="27">
        <f t="shared" si="33"/>
        <v>187159743.5</v>
      </c>
    </row>
    <row r="80" spans="1:14" x14ac:dyDescent="0.2">
      <c r="A80" s="28"/>
      <c r="B80" s="12"/>
    </row>
    <row r="81" spans="1:14" x14ac:dyDescent="0.2">
      <c r="A81" s="28"/>
      <c r="B81" s="12"/>
    </row>
    <row r="82" spans="1:14" s="6" customFormat="1" ht="15.75" x14ac:dyDescent="0.25">
      <c r="A82" s="40" t="s">
        <v>37</v>
      </c>
      <c r="B82" s="17"/>
    </row>
    <row r="83" spans="1:14" ht="14.25" x14ac:dyDescent="0.2">
      <c r="A83" s="18" t="s">
        <v>58</v>
      </c>
      <c r="B83" s="17"/>
    </row>
    <row r="84" spans="1:14" s="6" customFormat="1" x14ac:dyDescent="0.2">
      <c r="A84" s="41"/>
      <c r="B84" s="42"/>
      <c r="C84" s="42">
        <v>2008</v>
      </c>
      <c r="D84" s="42">
        <v>2009</v>
      </c>
      <c r="E84" s="43">
        <v>2010</v>
      </c>
      <c r="F84" s="43">
        <v>2011</v>
      </c>
      <c r="G84" s="43">
        <v>2012</v>
      </c>
      <c r="H84" s="43">
        <v>2013</v>
      </c>
      <c r="I84" s="43">
        <v>2014</v>
      </c>
      <c r="J84" s="43">
        <v>2015</v>
      </c>
      <c r="K84" s="43">
        <v>2016</v>
      </c>
      <c r="L84" s="43">
        <v>2017</v>
      </c>
      <c r="M84" s="43">
        <v>2018</v>
      </c>
      <c r="N84" s="43">
        <v>2019</v>
      </c>
    </row>
    <row r="85" spans="1:14" x14ac:dyDescent="0.2">
      <c r="A85" s="13" t="s">
        <v>8</v>
      </c>
      <c r="B85" s="12" t="s">
        <v>3</v>
      </c>
      <c r="C85" s="34">
        <f t="shared" ref="C85:I85" si="34">((C38+C40)/C68)*100</f>
        <v>14.0851870613039</v>
      </c>
      <c r="D85" s="34">
        <f t="shared" si="34"/>
        <v>13.696412375416505</v>
      </c>
      <c r="E85" s="34">
        <f t="shared" si="34"/>
        <v>11.851564695968831</v>
      </c>
      <c r="F85" s="34">
        <f t="shared" si="34"/>
        <v>12.065231908529647</v>
      </c>
      <c r="G85" s="34">
        <f t="shared" si="34"/>
        <v>8.8370216534266888</v>
      </c>
      <c r="H85" s="34">
        <f t="shared" si="34"/>
        <v>11.865030779398419</v>
      </c>
      <c r="I85" s="34">
        <f t="shared" si="34"/>
        <v>11.480392177064761</v>
      </c>
      <c r="J85" s="34">
        <f t="shared" ref="J85:M85" si="35">((J38+J40)/J68)*100</f>
        <v>10.00291275113822</v>
      </c>
      <c r="K85" s="34">
        <f t="shared" si="35"/>
        <v>6.2147691893844268</v>
      </c>
      <c r="L85" s="34">
        <f t="shared" si="35"/>
        <v>8.8355135102923619</v>
      </c>
      <c r="M85" s="34">
        <f t="shared" si="35"/>
        <v>6.5407673400271937</v>
      </c>
      <c r="N85" s="34">
        <f t="shared" ref="N85" si="36">((N38+N40)/N68)*100</f>
        <v>5.2443429867988316</v>
      </c>
    </row>
    <row r="86" spans="1:14" x14ac:dyDescent="0.2">
      <c r="A86" s="13" t="s">
        <v>9</v>
      </c>
      <c r="B86" s="12" t="s">
        <v>3</v>
      </c>
      <c r="C86" s="34">
        <f t="shared" ref="C86:I86" si="37">(C38/C24)*100</f>
        <v>15.908945462619972</v>
      </c>
      <c r="D86" s="34">
        <f t="shared" si="37"/>
        <v>17.721268495203031</v>
      </c>
      <c r="E86" s="34">
        <f t="shared" si="37"/>
        <v>16.44597849314043</v>
      </c>
      <c r="F86" s="34">
        <f t="shared" si="37"/>
        <v>18.018037911620208</v>
      </c>
      <c r="G86" s="34">
        <f t="shared" si="37"/>
        <v>12.84918269809372</v>
      </c>
      <c r="H86" s="34">
        <f t="shared" si="37"/>
        <v>17.899931239790988</v>
      </c>
      <c r="I86" s="34">
        <f t="shared" si="37"/>
        <v>15.432528795119078</v>
      </c>
      <c r="J86" s="34">
        <f t="shared" ref="J86:M86" si="38">(J38/J24)*100</f>
        <v>15.175012270355875</v>
      </c>
      <c r="K86" s="34">
        <f t="shared" si="38"/>
        <v>10.544720250647801</v>
      </c>
      <c r="L86" s="34">
        <f t="shared" si="38"/>
        <v>15.202674482047701</v>
      </c>
      <c r="M86" s="34">
        <f t="shared" si="38"/>
        <v>13.035334337361066</v>
      </c>
      <c r="N86" s="34">
        <f t="shared" ref="N86" si="39">(N38/N24)*100</f>
        <v>15.458964769148482</v>
      </c>
    </row>
    <row r="87" spans="1:14" x14ac:dyDescent="0.2">
      <c r="A87" s="13" t="s">
        <v>17</v>
      </c>
      <c r="B87" s="12" t="s">
        <v>3</v>
      </c>
      <c r="C87" s="34">
        <f t="shared" ref="C87:M87" si="40">((C38+C40)/C110)*100</f>
        <v>17.561387006265175</v>
      </c>
      <c r="D87" s="34">
        <f t="shared" si="40"/>
        <v>18.134340569235253</v>
      </c>
      <c r="E87" s="34">
        <f t="shared" si="40"/>
        <v>16.801701299682435</v>
      </c>
      <c r="F87" s="34">
        <f t="shared" si="40"/>
        <v>17.517268201967678</v>
      </c>
      <c r="G87" s="34">
        <f t="shared" si="40"/>
        <v>13.959823918660049</v>
      </c>
      <c r="H87" s="34">
        <f t="shared" si="40"/>
        <v>17.933534804103964</v>
      </c>
      <c r="I87" s="34">
        <f t="shared" si="40"/>
        <v>16.33752457554079</v>
      </c>
      <c r="J87" s="34">
        <f t="shared" si="40"/>
        <v>15.300836672508215</v>
      </c>
      <c r="K87" s="34">
        <f t="shared" si="40"/>
        <v>11.299698095137723</v>
      </c>
      <c r="L87" s="34">
        <f t="shared" si="40"/>
        <v>15.871524496448302</v>
      </c>
      <c r="M87" s="34">
        <f t="shared" si="40"/>
        <v>13.889705015449422</v>
      </c>
      <c r="N87" s="34">
        <f t="shared" ref="N87" si="41">((N38+N40)/N110)*100</f>
        <v>14.510023308098436</v>
      </c>
    </row>
    <row r="88" spans="1:14" x14ac:dyDescent="0.2">
      <c r="A88" s="13" t="s">
        <v>10</v>
      </c>
      <c r="B88" s="12" t="s">
        <v>3</v>
      </c>
      <c r="C88" s="34">
        <f t="shared" ref="C88:I88" si="42">(C66/C76)*100</f>
        <v>141.70699375263132</v>
      </c>
      <c r="D88" s="34">
        <f t="shared" si="42"/>
        <v>116.55973810424905</v>
      </c>
      <c r="E88" s="34">
        <f t="shared" si="42"/>
        <v>98.940002841368752</v>
      </c>
      <c r="F88" s="34">
        <f t="shared" si="42"/>
        <v>108.22243969560972</v>
      </c>
      <c r="G88" s="34">
        <f t="shared" si="42"/>
        <v>121.78926842305941</v>
      </c>
      <c r="H88" s="34">
        <f t="shared" si="42"/>
        <v>122.31096996338422</v>
      </c>
      <c r="I88" s="34">
        <f t="shared" si="42"/>
        <v>133.82603601810948</v>
      </c>
      <c r="J88" s="34">
        <f t="shared" ref="J88:M88" si="43">(J66/J76)*100</f>
        <v>132.32007060009735</v>
      </c>
      <c r="K88" s="34">
        <f t="shared" si="43"/>
        <v>111.59460631687325</v>
      </c>
      <c r="L88" s="34">
        <f t="shared" si="43"/>
        <v>145.71794233687177</v>
      </c>
      <c r="M88" s="34">
        <f t="shared" si="43"/>
        <v>154.88874969205929</v>
      </c>
      <c r="N88" s="34">
        <f t="shared" ref="N88" si="44">(N66/N76)*100</f>
        <v>141.37834991679284</v>
      </c>
    </row>
    <row r="89" spans="1:14" x14ac:dyDescent="0.2">
      <c r="A89" s="13" t="s">
        <v>11</v>
      </c>
      <c r="B89" s="12" t="s">
        <v>3</v>
      </c>
      <c r="C89" s="34">
        <f t="shared" ref="C89:I89" si="45">((C66-C63)/C76)*100</f>
        <v>77.23815993415198</v>
      </c>
      <c r="D89" s="34">
        <f t="shared" si="45"/>
        <v>59.992780696252815</v>
      </c>
      <c r="E89" s="34">
        <f t="shared" si="45"/>
        <v>54.058235186871428</v>
      </c>
      <c r="F89" s="34">
        <f t="shared" si="45"/>
        <v>50.584717574178605</v>
      </c>
      <c r="G89" s="34">
        <f t="shared" si="45"/>
        <v>67.642416045643543</v>
      </c>
      <c r="H89" s="34">
        <f t="shared" si="45"/>
        <v>74.717130750409282</v>
      </c>
      <c r="I89" s="34">
        <f t="shared" si="45"/>
        <v>70.161393106192307</v>
      </c>
      <c r="J89" s="34">
        <f t="shared" ref="J89:M89" si="46">((J66-J63)/J76)*100</f>
        <v>63.540834626520251</v>
      </c>
      <c r="K89" s="34">
        <f t="shared" si="46"/>
        <v>52.642207849446976</v>
      </c>
      <c r="L89" s="34">
        <f t="shared" si="46"/>
        <v>71.679466589140944</v>
      </c>
      <c r="M89" s="34">
        <f t="shared" si="46"/>
        <v>77.571403872630341</v>
      </c>
      <c r="N89" s="34">
        <f t="shared" ref="N89" si="47">((N66-N63)/N76)*100</f>
        <v>48.296026147240511</v>
      </c>
    </row>
    <row r="90" spans="1:14" x14ac:dyDescent="0.2">
      <c r="A90" s="13" t="s">
        <v>12</v>
      </c>
      <c r="B90" s="12" t="s">
        <v>3</v>
      </c>
      <c r="C90" s="34">
        <f t="shared" ref="C90:I90" si="48">((C38+C40)/C41)*100</f>
        <v>589.13903745711207</v>
      </c>
      <c r="D90" s="34">
        <f t="shared" si="48"/>
        <v>712.19502452368386</v>
      </c>
      <c r="E90" s="34">
        <f t="shared" si="48"/>
        <v>461.76651866172722</v>
      </c>
      <c r="F90" s="34">
        <f t="shared" si="48"/>
        <v>635.71912966951322</v>
      </c>
      <c r="G90" s="34">
        <f t="shared" si="48"/>
        <v>558.13118113152427</v>
      </c>
      <c r="H90" s="34">
        <f t="shared" si="48"/>
        <v>877.97434158059013</v>
      </c>
      <c r="I90" s="34">
        <f t="shared" si="48"/>
        <v>777.68984958407384</v>
      </c>
      <c r="J90" s="34">
        <f t="shared" ref="J90:M90" si="49">((J38+J40)/J41)*100</f>
        <v>957.22467161101883</v>
      </c>
      <c r="K90" s="34">
        <f t="shared" si="49"/>
        <v>501.4202457714502</v>
      </c>
      <c r="L90" s="34">
        <f t="shared" si="49"/>
        <v>800.73070571084554</v>
      </c>
      <c r="M90" s="34">
        <f t="shared" si="49"/>
        <v>534.60947669652728</v>
      </c>
      <c r="N90" s="34">
        <f t="shared" ref="N90" si="50">((N38+N40)/N41)*100</f>
        <v>326.52091778750918</v>
      </c>
    </row>
    <row r="91" spans="1:14" x14ac:dyDescent="0.2">
      <c r="A91" s="13" t="s">
        <v>13</v>
      </c>
      <c r="B91" s="12" t="s">
        <v>3</v>
      </c>
      <c r="C91" s="34">
        <f t="shared" ref="C91:I91" si="51">(C71/C79)*100</f>
        <v>37.190337604810317</v>
      </c>
      <c r="D91" s="34">
        <f t="shared" si="51"/>
        <v>38.355470929479786</v>
      </c>
      <c r="E91" s="34">
        <f t="shared" si="51"/>
        <v>31.249947579363386</v>
      </c>
      <c r="F91" s="34">
        <f t="shared" si="51"/>
        <v>38.574365630158844</v>
      </c>
      <c r="G91" s="34">
        <f t="shared" si="51"/>
        <v>39.238037060538069</v>
      </c>
      <c r="H91" s="34">
        <f t="shared" si="51"/>
        <v>39.723006880694136</v>
      </c>
      <c r="I91" s="34">
        <f t="shared" si="51"/>
        <v>43.635767354630616</v>
      </c>
      <c r="J91" s="34">
        <f t="shared" ref="J91:M91" si="52">(J71/J79)*100</f>
        <v>42.652684590667327</v>
      </c>
      <c r="K91" s="34">
        <f t="shared" si="52"/>
        <v>35.782049956700632</v>
      </c>
      <c r="L91" s="34">
        <f t="shared" si="52"/>
        <v>38.928147407724111</v>
      </c>
      <c r="M91" s="34">
        <f t="shared" si="52"/>
        <v>37.668447308527639</v>
      </c>
      <c r="N91" s="34">
        <f t="shared" ref="N91" si="53">(N71/N79)*100</f>
        <v>26.822021725254181</v>
      </c>
    </row>
    <row r="92" spans="1:14" x14ac:dyDescent="0.2">
      <c r="A92" s="13" t="s">
        <v>14</v>
      </c>
      <c r="B92" s="12" t="s">
        <v>3</v>
      </c>
      <c r="C92" s="34">
        <f t="shared" ref="C92:I92" si="54">(C76/C79)*100</f>
        <v>40.226102148484685</v>
      </c>
      <c r="D92" s="34">
        <f t="shared" si="54"/>
        <v>40.06189375400632</v>
      </c>
      <c r="E92" s="34">
        <f t="shared" si="54"/>
        <v>45.385977541155604</v>
      </c>
      <c r="F92" s="34">
        <f t="shared" si="54"/>
        <v>36.136986049665097</v>
      </c>
      <c r="G92" s="34">
        <f t="shared" si="54"/>
        <v>37.019158248560373</v>
      </c>
      <c r="H92" s="34">
        <f t="shared" si="54"/>
        <v>35.991721215499126</v>
      </c>
      <c r="I92" s="34">
        <f t="shared" si="54"/>
        <v>32.551017474775058</v>
      </c>
      <c r="J92" s="34">
        <f t="shared" ref="J92:M92" si="55">(J76/J79)*100</f>
        <v>33.170872724406635</v>
      </c>
      <c r="K92" s="34">
        <f t="shared" si="55"/>
        <v>34.128662844005895</v>
      </c>
      <c r="L92" s="34">
        <f t="shared" si="55"/>
        <v>26.30354835455503</v>
      </c>
      <c r="M92" s="34">
        <f t="shared" si="55"/>
        <v>21.275648311196644</v>
      </c>
      <c r="N92" s="34">
        <f t="shared" ref="N92" si="56">(N76/N79)*100</f>
        <v>16.579340885343754</v>
      </c>
    </row>
    <row r="93" spans="1:14" x14ac:dyDescent="0.2">
      <c r="A93" s="14" t="s">
        <v>15</v>
      </c>
      <c r="B93" s="15" t="s">
        <v>3</v>
      </c>
      <c r="C93" s="35">
        <f t="shared" ref="C93:I93" si="57">((C75+C74)/C79)*100</f>
        <v>22.583560246704991</v>
      </c>
      <c r="D93" s="35">
        <f t="shared" si="57"/>
        <v>21.582635316513894</v>
      </c>
      <c r="E93" s="35">
        <f t="shared" si="57"/>
        <v>23.364074879481009</v>
      </c>
      <c r="F93" s="35">
        <f t="shared" si="57"/>
        <v>25.288648320176048</v>
      </c>
      <c r="G93" s="35">
        <f t="shared" si="57"/>
        <v>23.742804690901568</v>
      </c>
      <c r="H93" s="35">
        <f t="shared" si="57"/>
        <v>24.285271903806731</v>
      </c>
      <c r="I93" s="35">
        <f t="shared" si="57"/>
        <v>23.813215170594329</v>
      </c>
      <c r="J93" s="35">
        <f t="shared" ref="J93:M93" si="58">((J75+J74)/J79)*100</f>
        <v>24.176442684926037</v>
      </c>
      <c r="K93" s="35">
        <f t="shared" si="58"/>
        <v>30.08928719929348</v>
      </c>
      <c r="L93" s="35">
        <f t="shared" si="58"/>
        <v>34.768304237720862</v>
      </c>
      <c r="M93" s="35">
        <f t="shared" si="58"/>
        <v>41.055904380275713</v>
      </c>
      <c r="N93" s="35">
        <f t="shared" ref="N93" si="59">((N75+N74)/N79)*100</f>
        <v>56.598637389402064</v>
      </c>
    </row>
    <row r="94" spans="1:14" x14ac:dyDescent="0.2">
      <c r="A94" s="28"/>
      <c r="B94" s="12"/>
    </row>
    <row r="95" spans="1:14" x14ac:dyDescent="0.2">
      <c r="A95" s="28"/>
      <c r="B95" s="12"/>
    </row>
    <row r="96" spans="1:14" s="6" customFormat="1" ht="15.75" x14ac:dyDescent="0.25">
      <c r="A96" s="40" t="s">
        <v>39</v>
      </c>
      <c r="B96" s="17"/>
    </row>
    <row r="97" spans="1:14" ht="14.25" x14ac:dyDescent="0.2">
      <c r="A97" s="18" t="s">
        <v>58</v>
      </c>
      <c r="B97" s="17"/>
    </row>
    <row r="98" spans="1:14" s="6" customFormat="1" x14ac:dyDescent="0.2">
      <c r="A98" s="41"/>
      <c r="B98" s="42"/>
      <c r="C98" s="42">
        <v>2008</v>
      </c>
      <c r="D98" s="42">
        <v>2009</v>
      </c>
      <c r="E98" s="43">
        <v>2010</v>
      </c>
      <c r="F98" s="43">
        <v>2011</v>
      </c>
      <c r="G98" s="43">
        <v>2012</v>
      </c>
      <c r="H98" s="43">
        <v>2013</v>
      </c>
      <c r="I98" s="43">
        <v>2014</v>
      </c>
      <c r="J98" s="43">
        <v>2015</v>
      </c>
      <c r="K98" s="43">
        <v>2016</v>
      </c>
      <c r="L98" s="43">
        <v>2017</v>
      </c>
      <c r="M98" s="43">
        <v>2018</v>
      </c>
      <c r="N98" s="43">
        <v>2019</v>
      </c>
    </row>
    <row r="99" spans="1:14" x14ac:dyDescent="0.2">
      <c r="A99" s="13" t="s">
        <v>5</v>
      </c>
      <c r="B99" s="12" t="s">
        <v>2</v>
      </c>
      <c r="C99" s="20">
        <v>1601311.41176471</v>
      </c>
      <c r="D99" s="20">
        <v>1835100</v>
      </c>
      <c r="E99" s="21">
        <v>1992197.57142857</v>
      </c>
      <c r="F99" s="21">
        <v>2387050</v>
      </c>
      <c r="G99" s="21">
        <v>2290800</v>
      </c>
      <c r="H99" s="21">
        <v>2423611.1111111101</v>
      </c>
      <c r="I99" s="21">
        <v>2571879.68421053</v>
      </c>
      <c r="J99" s="21">
        <v>2667727.1764705898</v>
      </c>
      <c r="K99" s="21">
        <v>2738154.7777777798</v>
      </c>
      <c r="L99" s="21">
        <v>3368605.2</v>
      </c>
      <c r="M99" s="21">
        <v>2593833.3333333302</v>
      </c>
      <c r="N99" s="21">
        <v>2865411.7647058801</v>
      </c>
    </row>
    <row r="100" spans="1:14" x14ac:dyDescent="0.2">
      <c r="A100" s="13" t="s">
        <v>23</v>
      </c>
      <c r="B100" s="12" t="s">
        <v>2</v>
      </c>
      <c r="C100" s="22">
        <v>886212.52941176505</v>
      </c>
      <c r="D100" s="22">
        <v>972100</v>
      </c>
      <c r="E100" s="21">
        <v>1014238.0952381</v>
      </c>
      <c r="F100" s="21">
        <v>952500</v>
      </c>
      <c r="G100" s="21">
        <v>925400</v>
      </c>
      <c r="H100" s="21">
        <v>1007500</v>
      </c>
      <c r="I100" s="21">
        <v>1039523.15789474</v>
      </c>
      <c r="J100" s="21">
        <v>1060217.88235294</v>
      </c>
      <c r="K100" s="21">
        <v>987944.44444444496</v>
      </c>
      <c r="L100" s="21">
        <v>1207066.66666667</v>
      </c>
      <c r="M100" s="21">
        <v>955777.77777777798</v>
      </c>
      <c r="N100" s="21">
        <v>976143.11764705903</v>
      </c>
    </row>
    <row r="101" spans="1:14" x14ac:dyDescent="0.2">
      <c r="A101" s="1" t="s">
        <v>29</v>
      </c>
      <c r="B101" s="12" t="s">
        <v>2</v>
      </c>
      <c r="C101" s="22">
        <f>SUM(C99:C100)</f>
        <v>2487523.941176475</v>
      </c>
      <c r="D101" s="22">
        <f>SUM(D99:D100)</f>
        <v>2807200</v>
      </c>
      <c r="E101" s="22">
        <f t="shared" ref="E101:H101" si="60">SUM(E99:E100)</f>
        <v>3006435.6666666698</v>
      </c>
      <c r="F101" s="22">
        <f t="shared" si="60"/>
        <v>3339550</v>
      </c>
      <c r="G101" s="22">
        <f t="shared" si="60"/>
        <v>3216200</v>
      </c>
      <c r="H101" s="22">
        <f t="shared" si="60"/>
        <v>3431111.1111111101</v>
      </c>
      <c r="I101" s="22">
        <f t="shared" ref="I101:M101" si="61">SUM(I99:I100)</f>
        <v>3611402.8421052699</v>
      </c>
      <c r="J101" s="22">
        <f t="shared" si="61"/>
        <v>3727945.0588235296</v>
      </c>
      <c r="K101" s="22">
        <f t="shared" si="61"/>
        <v>3726099.2222222248</v>
      </c>
      <c r="L101" s="22">
        <f t="shared" si="61"/>
        <v>4575671.86666667</v>
      </c>
      <c r="M101" s="22">
        <f t="shared" si="61"/>
        <v>3549611.1111111082</v>
      </c>
      <c r="N101" s="22">
        <f t="shared" ref="N101" si="62">SUM(N99:N100)</f>
        <v>3841554.8823529389</v>
      </c>
    </row>
    <row r="102" spans="1:14" x14ac:dyDescent="0.2">
      <c r="A102" s="1" t="s">
        <v>38</v>
      </c>
      <c r="B102" s="12" t="s">
        <v>3</v>
      </c>
      <c r="C102" s="36">
        <f>(C100/C101)*100</f>
        <v>35.626291459636391</v>
      </c>
      <c r="D102" s="36">
        <f t="shared" ref="D102:H102" si="63">(D100/D101)*100</f>
        <v>34.628811627244225</v>
      </c>
      <c r="E102" s="36">
        <f t="shared" si="63"/>
        <v>33.735566221598809</v>
      </c>
      <c r="F102" s="36">
        <f t="shared" si="63"/>
        <v>28.521806830261564</v>
      </c>
      <c r="G102" s="36">
        <f t="shared" si="63"/>
        <v>28.773086250855044</v>
      </c>
      <c r="H102" s="36">
        <f t="shared" si="63"/>
        <v>29.36366580310882</v>
      </c>
      <c r="I102" s="36">
        <f t="shared" ref="I102:M102" si="64">(I100/I101)*100</f>
        <v>28.784469729462504</v>
      </c>
      <c r="J102" s="36">
        <f t="shared" si="64"/>
        <v>28.439740007529114</v>
      </c>
      <c r="K102" s="36">
        <f t="shared" si="64"/>
        <v>26.514174355648006</v>
      </c>
      <c r="L102" s="36">
        <f t="shared" si="64"/>
        <v>26.380096777918773</v>
      </c>
      <c r="M102" s="36">
        <f t="shared" si="64"/>
        <v>26.926267353231211</v>
      </c>
      <c r="N102" s="36">
        <f t="shared" ref="N102" si="65">(N100/N101)*100</f>
        <v>25.41010469826152</v>
      </c>
    </row>
    <row r="103" spans="1:14" x14ac:dyDescent="0.2">
      <c r="B103" s="12"/>
      <c r="C103" s="36"/>
      <c r="D103" s="36"/>
      <c r="E103" s="36"/>
      <c r="F103" s="36"/>
      <c r="G103" s="36"/>
      <c r="H103" s="36"/>
      <c r="I103" s="36"/>
      <c r="J103" s="36"/>
      <c r="K103" s="36"/>
      <c r="L103" s="36"/>
    </row>
    <row r="104" spans="1:14" x14ac:dyDescent="0.2">
      <c r="A104" s="13" t="s">
        <v>24</v>
      </c>
      <c r="B104" s="12" t="s">
        <v>2</v>
      </c>
      <c r="C104" s="22">
        <v>0</v>
      </c>
      <c r="D104" s="22">
        <v>0</v>
      </c>
      <c r="E104" s="21">
        <v>1967333.33333333</v>
      </c>
      <c r="F104" s="21">
        <v>1708050</v>
      </c>
      <c r="G104" s="21">
        <v>1355000</v>
      </c>
      <c r="H104" s="21">
        <v>1691555.5555555599</v>
      </c>
      <c r="I104" s="21">
        <v>1738894.7368421101</v>
      </c>
      <c r="J104" s="21">
        <v>899588.23529411806</v>
      </c>
      <c r="K104" s="21">
        <v>592500</v>
      </c>
      <c r="L104" s="21">
        <v>914866.66666666698</v>
      </c>
      <c r="M104" s="21">
        <v>1868833.33333333</v>
      </c>
      <c r="N104" s="21">
        <v>0</v>
      </c>
    </row>
    <row r="105" spans="1:14" x14ac:dyDescent="0.2">
      <c r="A105" s="13" t="s">
        <v>16</v>
      </c>
      <c r="B105" s="12" t="s">
        <v>2</v>
      </c>
      <c r="C105" s="22">
        <f t="shared" ref="C105:I105" si="66">(C99+C100)/C113</f>
        <v>500626.34071268042</v>
      </c>
      <c r="D105" s="22">
        <f t="shared" si="66"/>
        <v>456752.359258054</v>
      </c>
      <c r="E105" s="22">
        <f t="shared" si="66"/>
        <v>457037.41856088064</v>
      </c>
      <c r="F105" s="22">
        <f t="shared" si="66"/>
        <v>456971.81171319104</v>
      </c>
      <c r="G105" s="22">
        <f t="shared" si="66"/>
        <v>451111.57865207939</v>
      </c>
      <c r="H105" s="22">
        <f t="shared" si="66"/>
        <v>402712.57172665611</v>
      </c>
      <c r="I105" s="22">
        <f t="shared" si="66"/>
        <v>461319.44332392176</v>
      </c>
      <c r="J105" s="22">
        <f t="shared" ref="J105:M105" si="67">(J99+J100)/J113</f>
        <v>427718.60700546653</v>
      </c>
      <c r="K105" s="22">
        <f t="shared" si="67"/>
        <v>395481.96237985743</v>
      </c>
      <c r="L105" s="22">
        <f t="shared" si="67"/>
        <v>480503.20638476638</v>
      </c>
      <c r="M105" s="22">
        <f t="shared" si="67"/>
        <v>438073.36304422305</v>
      </c>
      <c r="N105" s="22">
        <f t="shared" ref="N105" si="68">(N99+N100)/N113</f>
        <v>378149.58309206564</v>
      </c>
    </row>
    <row r="106" spans="1:14" x14ac:dyDescent="0.2">
      <c r="A106" s="13" t="s">
        <v>53</v>
      </c>
      <c r="B106" s="12" t="s">
        <v>4</v>
      </c>
      <c r="C106" s="37">
        <f t="shared" ref="C106:I107" si="69">C19/C99</f>
        <v>9.5079657504249582</v>
      </c>
      <c r="D106" s="37">
        <f t="shared" si="69"/>
        <v>9.7617816467767415</v>
      </c>
      <c r="E106" s="37">
        <f t="shared" si="69"/>
        <v>10.011709419048119</v>
      </c>
      <c r="F106" s="37">
        <f t="shared" si="69"/>
        <v>9.7250873672524669</v>
      </c>
      <c r="G106" s="37">
        <f t="shared" si="69"/>
        <v>10.978626004016064</v>
      </c>
      <c r="H106" s="37">
        <f t="shared" si="69"/>
        <v>11.654184275071637</v>
      </c>
      <c r="I106" s="37">
        <f t="shared" si="69"/>
        <v>11.714709397267786</v>
      </c>
      <c r="J106" s="37">
        <f t="shared" ref="J106:M106" si="70">J19/J99</f>
        <v>12.18881981978841</v>
      </c>
      <c r="K106" s="37">
        <f t="shared" si="70"/>
        <v>13.096974450717889</v>
      </c>
      <c r="L106" s="37">
        <f t="shared" si="70"/>
        <v>13.038285084085633</v>
      </c>
      <c r="M106" s="37">
        <f t="shared" si="70"/>
        <v>15.358473109297712</v>
      </c>
      <c r="N106" s="37">
        <f t="shared" ref="N106" si="71">N19/N99</f>
        <v>20.181417515191349</v>
      </c>
    </row>
    <row r="107" spans="1:14" x14ac:dyDescent="0.2">
      <c r="A107" s="13" t="s">
        <v>54</v>
      </c>
      <c r="B107" s="12" t="s">
        <v>4</v>
      </c>
      <c r="C107" s="37">
        <f t="shared" si="69"/>
        <v>2.7982504926948488</v>
      </c>
      <c r="D107" s="37">
        <f t="shared" si="69"/>
        <v>2.7116700956691697</v>
      </c>
      <c r="E107" s="37">
        <f t="shared" si="69"/>
        <v>2.7410661063899613</v>
      </c>
      <c r="F107" s="37">
        <f t="shared" si="69"/>
        <v>3.173515800524934</v>
      </c>
      <c r="G107" s="37">
        <f t="shared" si="69"/>
        <v>2.6289473741084937</v>
      </c>
      <c r="H107" s="37">
        <f t="shared" si="69"/>
        <v>3.2855479459608539</v>
      </c>
      <c r="I107" s="37">
        <f t="shared" si="69"/>
        <v>3.4348196592162106</v>
      </c>
      <c r="J107" s="37">
        <f t="shared" ref="J107:M107" si="72">J20/J100</f>
        <v>3.7128444297576171</v>
      </c>
      <c r="K107" s="37">
        <f t="shared" si="72"/>
        <v>4.1357993589383097</v>
      </c>
      <c r="L107" s="37">
        <f t="shared" si="72"/>
        <v>3.524433281785031</v>
      </c>
      <c r="M107" s="37">
        <f t="shared" si="72"/>
        <v>4.0345849802371569</v>
      </c>
      <c r="N107" s="37">
        <f t="shared" ref="N107" si="73">N20/N100</f>
        <v>3.9243159437866897</v>
      </c>
    </row>
    <row r="108" spans="1:14" x14ac:dyDescent="0.2">
      <c r="A108" s="13" t="s">
        <v>55</v>
      </c>
      <c r="B108" s="12" t="s">
        <v>4</v>
      </c>
      <c r="C108" s="37">
        <f t="shared" ref="C108:I108" si="74">(C19+C20)/(C99+C100)</f>
        <v>7.117543036594336</v>
      </c>
      <c r="D108" s="37">
        <f t="shared" si="74"/>
        <v>7.3204117982331152</v>
      </c>
      <c r="E108" s="37">
        <f t="shared" si="74"/>
        <v>7.5589167295700825</v>
      </c>
      <c r="F108" s="37">
        <f t="shared" si="74"/>
        <v>7.8564607806440989</v>
      </c>
      <c r="G108" s="37">
        <f t="shared" si="74"/>
        <v>8.5761657701635468</v>
      </c>
      <c r="H108" s="37">
        <f t="shared" si="74"/>
        <v>9.1968458711139931</v>
      </c>
      <c r="I108" s="37">
        <f t="shared" si="74"/>
        <v>9.3313870419854581</v>
      </c>
      <c r="J108" s="37">
        <f t="shared" ref="J108:M108" si="75">(J19+J20)/(J99+J100)</f>
        <v>9.7782744557615011</v>
      </c>
      <c r="K108" s="37">
        <f t="shared" si="75"/>
        <v>10.720992862568551</v>
      </c>
      <c r="L108" s="37">
        <f t="shared" si="75"/>
        <v>10.528521771330965</v>
      </c>
      <c r="M108" s="37">
        <f t="shared" si="75"/>
        <v>12.309372716886056</v>
      </c>
      <c r="N108" s="37">
        <f t="shared" ref="N108" si="76">(N19+N20)/(N99+N100)</f>
        <v>16.050470984994707</v>
      </c>
    </row>
    <row r="109" spans="1:14" x14ac:dyDescent="0.2">
      <c r="A109" s="13"/>
      <c r="B109" s="12"/>
      <c r="C109" s="22"/>
      <c r="D109" s="22"/>
      <c r="E109" s="21"/>
      <c r="F109" s="21"/>
      <c r="G109" s="21"/>
      <c r="H109" s="21"/>
      <c r="I109" s="21"/>
      <c r="J109" s="21"/>
      <c r="K109" s="21"/>
      <c r="L109" s="21"/>
    </row>
    <row r="110" spans="1:14" s="10" customFormat="1" x14ac:dyDescent="0.2">
      <c r="A110" s="13" t="s">
        <v>7</v>
      </c>
      <c r="B110" s="12" t="s">
        <v>4</v>
      </c>
      <c r="C110" s="22">
        <f t="shared" ref="C110:I110" si="77">C19+C20+C21+C30</f>
        <v>18936235.764705848</v>
      </c>
      <c r="D110" s="22">
        <f t="shared" si="77"/>
        <v>21629888.25</v>
      </c>
      <c r="E110" s="22">
        <f t="shared" si="77"/>
        <v>24960233.952380963</v>
      </c>
      <c r="F110" s="22">
        <f t="shared" si="77"/>
        <v>29333924.050000001</v>
      </c>
      <c r="G110" s="22">
        <f t="shared" si="77"/>
        <v>28294855.099999998</v>
      </c>
      <c r="H110" s="22">
        <f t="shared" si="77"/>
        <v>35154883.55555556</v>
      </c>
      <c r="I110" s="22">
        <f t="shared" si="77"/>
        <v>35327540.947368465</v>
      </c>
      <c r="J110" s="22">
        <f t="shared" ref="J110:M110" si="78">J19+J20+J21+J30</f>
        <v>38681534.470588192</v>
      </c>
      <c r="K110" s="22">
        <f t="shared" si="78"/>
        <v>40704968.055555589</v>
      </c>
      <c r="L110" s="22">
        <f t="shared" si="78"/>
        <v>47779301.866666637</v>
      </c>
      <c r="M110" s="22">
        <f t="shared" si="78"/>
        <v>45842487.444444448</v>
      </c>
      <c r="N110" s="22">
        <f t="shared" ref="N110" si="79">N19+N20+N21+N30</f>
        <v>67644956.000000015</v>
      </c>
    </row>
    <row r="111" spans="1:14" s="10" customFormat="1" x14ac:dyDescent="0.2">
      <c r="A111" s="13" t="s">
        <v>56</v>
      </c>
      <c r="B111" s="12" t="s">
        <v>4</v>
      </c>
      <c r="C111" s="22">
        <f t="shared" ref="C111:I111" si="80">C110/C113</f>
        <v>3811009.9206818952</v>
      </c>
      <c r="D111" s="22">
        <f t="shared" si="80"/>
        <v>3519344.004230394</v>
      </c>
      <c r="E111" s="22">
        <f t="shared" si="80"/>
        <v>3794447.0319965258</v>
      </c>
      <c r="F111" s="22">
        <f t="shared" si="80"/>
        <v>4013946.914340449</v>
      </c>
      <c r="G111" s="22">
        <f t="shared" si="80"/>
        <v>3968701.1852163542</v>
      </c>
      <c r="H111" s="22">
        <f t="shared" si="80"/>
        <v>4126160.0417318735</v>
      </c>
      <c r="I111" s="22">
        <f t="shared" si="80"/>
        <v>4512728.7750437055</v>
      </c>
      <c r="J111" s="22">
        <f t="shared" ref="J111:M111" si="81">J110/J113</f>
        <v>4438051.4679084765</v>
      </c>
      <c r="K111" s="22">
        <f t="shared" si="81"/>
        <v>4320357.4798042355</v>
      </c>
      <c r="L111" s="22">
        <f t="shared" si="81"/>
        <v>5017428.7874544896</v>
      </c>
      <c r="M111" s="22">
        <f t="shared" si="81"/>
        <v>5657626.1501542674</v>
      </c>
      <c r="N111" s="22">
        <f t="shared" ref="N111" si="82">N110/N113</f>
        <v>6658739.1546033369</v>
      </c>
    </row>
    <row r="112" spans="1:14" x14ac:dyDescent="0.2">
      <c r="A112" s="13"/>
      <c r="B112" s="12"/>
      <c r="C112" s="22"/>
      <c r="D112" s="22"/>
      <c r="E112" s="21"/>
      <c r="F112" s="21"/>
      <c r="G112" s="21"/>
      <c r="H112" s="21"/>
      <c r="I112" s="21"/>
      <c r="J112" s="21"/>
      <c r="K112" s="21"/>
      <c r="L112" s="21"/>
    </row>
    <row r="113" spans="1:14" x14ac:dyDescent="0.2">
      <c r="A113" s="14" t="s">
        <v>6</v>
      </c>
      <c r="B113" s="15"/>
      <c r="C113" s="38">
        <v>4.9688235294117602</v>
      </c>
      <c r="D113" s="38">
        <v>6.1459999999999999</v>
      </c>
      <c r="E113" s="35">
        <v>6.5780952380952398</v>
      </c>
      <c r="F113" s="35">
        <v>7.3079999999999998</v>
      </c>
      <c r="G113" s="35">
        <v>7.1295000000000002</v>
      </c>
      <c r="H113" s="35">
        <v>8.52</v>
      </c>
      <c r="I113" s="35">
        <v>7.8284210526315796</v>
      </c>
      <c r="J113" s="35">
        <v>8.7158823529411809</v>
      </c>
      <c r="K113" s="35">
        <v>9.4216666666666704</v>
      </c>
      <c r="L113" s="35">
        <v>9.5226666666666695</v>
      </c>
      <c r="M113" s="35">
        <v>8.1027777777777796</v>
      </c>
      <c r="N113" s="35">
        <v>10.1588235294118</v>
      </c>
    </row>
    <row r="115" spans="1:14" x14ac:dyDescent="0.2">
      <c r="A115" s="13"/>
      <c r="B115" s="12"/>
    </row>
    <row r="116" spans="1:14" s="6" customFormat="1" ht="15.75" x14ac:dyDescent="0.25">
      <c r="A116" s="40" t="s">
        <v>57</v>
      </c>
      <c r="B116" s="17"/>
    </row>
    <row r="117" spans="1:14" ht="14.25" x14ac:dyDescent="0.2">
      <c r="A117" s="18" t="s">
        <v>58</v>
      </c>
      <c r="B117" s="17"/>
    </row>
    <row r="118" spans="1:14" s="6" customFormat="1" x14ac:dyDescent="0.2">
      <c r="A118" s="41"/>
      <c r="B118" s="42"/>
      <c r="C118" s="42">
        <v>2008</v>
      </c>
      <c r="D118" s="42">
        <v>2009</v>
      </c>
      <c r="E118" s="43">
        <v>2010</v>
      </c>
      <c r="F118" s="43">
        <v>2011</v>
      </c>
      <c r="G118" s="43">
        <v>2012</v>
      </c>
      <c r="H118" s="43">
        <v>2013</v>
      </c>
      <c r="I118" s="43">
        <v>2014</v>
      </c>
      <c r="J118" s="43">
        <v>2015</v>
      </c>
      <c r="K118" s="43">
        <v>2016</v>
      </c>
      <c r="L118" s="43">
        <v>2017</v>
      </c>
      <c r="M118" s="43">
        <v>2018</v>
      </c>
      <c r="N118" s="43">
        <v>2019</v>
      </c>
    </row>
    <row r="119" spans="1:14" x14ac:dyDescent="0.2">
      <c r="A119" s="13" t="s">
        <v>101</v>
      </c>
      <c r="B119" s="12" t="s">
        <v>4</v>
      </c>
      <c r="C119" s="37">
        <f t="shared" ref="C119:M119" si="83">C26/(C99+C100)</f>
        <v>1.6948628836135085</v>
      </c>
      <c r="D119" s="37">
        <f t="shared" si="83"/>
        <v>1.356397442291251</v>
      </c>
      <c r="E119" s="37">
        <f t="shared" si="83"/>
        <v>1.3601815369121881</v>
      </c>
      <c r="F119" s="37">
        <f t="shared" si="83"/>
        <v>1.5268754772349569</v>
      </c>
      <c r="G119" s="37">
        <f t="shared" si="83"/>
        <v>1.5165809029289223</v>
      </c>
      <c r="H119" s="37">
        <f t="shared" si="83"/>
        <v>1.8267631638601045</v>
      </c>
      <c r="I119" s="37">
        <f t="shared" si="83"/>
        <v>1.7689692650999833</v>
      </c>
      <c r="J119" s="37">
        <f t="shared" si="83"/>
        <v>1.502703444916333</v>
      </c>
      <c r="K119" s="37">
        <f t="shared" si="83"/>
        <v>2.2521574170521417</v>
      </c>
      <c r="L119" s="37">
        <f t="shared" si="83"/>
        <v>1.8053938250059227</v>
      </c>
      <c r="M119" s="37">
        <f t="shared" si="83"/>
        <v>2.189136165151115</v>
      </c>
      <c r="N119" s="37">
        <f t="shared" ref="N119" si="84">N26/(N99+N100)</f>
        <v>2.3081137504478315</v>
      </c>
    </row>
    <row r="120" spans="1:14" x14ac:dyDescent="0.2">
      <c r="A120" s="13" t="s">
        <v>102</v>
      </c>
      <c r="B120" s="12" t="s">
        <v>4</v>
      </c>
      <c r="C120" s="37">
        <f t="shared" ref="C120:M120" si="85">C27/(C99+C100)</f>
        <v>0.64011992837573994</v>
      </c>
      <c r="D120" s="37">
        <f t="shared" si="85"/>
        <v>0.81546313052151609</v>
      </c>
      <c r="E120" s="37">
        <f t="shared" si="85"/>
        <v>0.84734690338657315</v>
      </c>
      <c r="F120" s="37">
        <f t="shared" si="85"/>
        <v>0.97042141905346535</v>
      </c>
      <c r="G120" s="37">
        <f t="shared" si="85"/>
        <v>1.0009141844412661</v>
      </c>
      <c r="H120" s="37">
        <f t="shared" si="85"/>
        <v>1.1258014248704673</v>
      </c>
      <c r="I120" s="37">
        <f t="shared" si="85"/>
        <v>0.96098511303101175</v>
      </c>
      <c r="J120" s="37">
        <f t="shared" si="85"/>
        <v>1.3951448981528465</v>
      </c>
      <c r="K120" s="37">
        <f t="shared" si="85"/>
        <v>1.6396614714112829</v>
      </c>
      <c r="L120" s="37">
        <f t="shared" si="85"/>
        <v>1.3960729818067663</v>
      </c>
      <c r="M120" s="37">
        <f t="shared" si="85"/>
        <v>1.8983477532750088</v>
      </c>
      <c r="N120" s="37">
        <f t="shared" ref="N120" si="86">N27/(N99+N100)</f>
        <v>2.1358502461771276</v>
      </c>
    </row>
    <row r="121" spans="1:14" x14ac:dyDescent="0.2">
      <c r="A121" s="13" t="s">
        <v>103</v>
      </c>
      <c r="B121" s="12" t="s">
        <v>4</v>
      </c>
      <c r="C121" s="37">
        <f t="shared" ref="C121:M121" si="87">C28/(C99+C100)</f>
        <v>6.4237395338577405E-2</v>
      </c>
      <c r="D121" s="37">
        <f t="shared" si="87"/>
        <v>8.3093990453120548E-2</v>
      </c>
      <c r="E121" s="37">
        <f t="shared" si="87"/>
        <v>9.0914666250332107E-2</v>
      </c>
      <c r="F121" s="37">
        <f t="shared" si="87"/>
        <v>8.7308364899462504E-2</v>
      </c>
      <c r="G121" s="37">
        <f t="shared" si="87"/>
        <v>7.5549654872209437E-2</v>
      </c>
      <c r="H121" s="37">
        <f t="shared" si="87"/>
        <v>7.5686771373056946E-2</v>
      </c>
      <c r="I121" s="37">
        <f t="shared" si="87"/>
        <v>7.3596885094396922E-2</v>
      </c>
      <c r="J121" s="37">
        <f t="shared" si="87"/>
        <v>9.1228181127259222E-2</v>
      </c>
      <c r="K121" s="37">
        <f t="shared" si="87"/>
        <v>8.3481837857660585E-2</v>
      </c>
      <c r="L121" s="37">
        <f t="shared" si="87"/>
        <v>6.5943233866507689E-2</v>
      </c>
      <c r="M121" s="37">
        <f t="shared" si="87"/>
        <v>8.2947052102734384E-2</v>
      </c>
      <c r="N121" s="37">
        <f t="shared" ref="N121" si="88">N28/(N99+N100)</f>
        <v>0.12450121108283484</v>
      </c>
    </row>
    <row r="122" spans="1:14" x14ac:dyDescent="0.2">
      <c r="A122" s="13" t="s">
        <v>104</v>
      </c>
      <c r="B122" s="12" t="s">
        <v>4</v>
      </c>
      <c r="C122" s="37">
        <f t="shared" ref="C122:M122" si="89">C29/(C99+C100)</f>
        <v>1.3088200605435474</v>
      </c>
      <c r="D122" s="37">
        <f t="shared" si="89"/>
        <v>1.2080440830721004</v>
      </c>
      <c r="E122" s="37">
        <f t="shared" si="89"/>
        <v>1.2554089165133651</v>
      </c>
      <c r="F122" s="37">
        <f t="shared" si="89"/>
        <v>1.2584837627824108</v>
      </c>
      <c r="G122" s="37">
        <f t="shared" si="89"/>
        <v>1.3162095329892418</v>
      </c>
      <c r="H122" s="37">
        <f t="shared" si="89"/>
        <v>1.4083309909326427</v>
      </c>
      <c r="I122" s="37">
        <f t="shared" si="89"/>
        <v>1.2219634463668216</v>
      </c>
      <c r="J122" s="37">
        <f t="shared" si="89"/>
        <v>1.493977331715916</v>
      </c>
      <c r="K122" s="37">
        <f t="shared" si="89"/>
        <v>1.4111350377649929</v>
      </c>
      <c r="L122" s="37">
        <f t="shared" si="89"/>
        <v>1.1030591675003261</v>
      </c>
      <c r="M122" s="37">
        <f t="shared" si="89"/>
        <v>1.5780639506675227</v>
      </c>
      <c r="N122" s="37">
        <f t="shared" ref="N122" si="90">N29/(N99+N100)</f>
        <v>2.7159260864852444</v>
      </c>
    </row>
    <row r="123" spans="1:14" x14ac:dyDescent="0.2">
      <c r="A123" s="13" t="s">
        <v>105</v>
      </c>
      <c r="B123" s="12" t="s">
        <v>4</v>
      </c>
      <c r="C123" s="37">
        <f t="shared" ref="C123:M123" si="91">C31/(C99+C100)</f>
        <v>1.0767301630700219</v>
      </c>
      <c r="D123" s="37">
        <f t="shared" si="91"/>
        <v>1.3688333036477629</v>
      </c>
      <c r="E123" s="37">
        <f t="shared" si="91"/>
        <v>1.3340580854572772</v>
      </c>
      <c r="F123" s="37">
        <f t="shared" si="91"/>
        <v>1.4439112006108608</v>
      </c>
      <c r="G123" s="37">
        <f t="shared" si="91"/>
        <v>1.5068769821528512</v>
      </c>
      <c r="H123" s="37">
        <f t="shared" si="91"/>
        <v>1.6739652525906747</v>
      </c>
      <c r="I123" s="37">
        <f t="shared" si="91"/>
        <v>1.5571845429828137</v>
      </c>
      <c r="J123" s="37">
        <f t="shared" si="91"/>
        <v>1.6909052370848807</v>
      </c>
      <c r="K123" s="37">
        <f t="shared" si="91"/>
        <v>1.8539521357649762</v>
      </c>
      <c r="L123" s="37">
        <f t="shared" si="91"/>
        <v>1.5857059272228105</v>
      </c>
      <c r="M123" s="37">
        <f t="shared" si="91"/>
        <v>1.9759734086676186</v>
      </c>
      <c r="N123" s="37">
        <f t="shared" ref="N123" si="92">N31/(N99+N100)</f>
        <v>2.3439604487355794</v>
      </c>
    </row>
    <row r="124" spans="1:14" x14ac:dyDescent="0.2">
      <c r="A124" s="13" t="s">
        <v>106</v>
      </c>
      <c r="B124" s="12" t="s">
        <v>4</v>
      </c>
      <c r="C124" s="37">
        <f t="shared" ref="C124:M124" si="93">C33/(C99+C100)</f>
        <v>0.31948597030351905</v>
      </c>
      <c r="D124" s="37">
        <f t="shared" si="93"/>
        <v>0.37264462809917354</v>
      </c>
      <c r="E124" s="37">
        <f t="shared" si="93"/>
        <v>0.43891740874801649</v>
      </c>
      <c r="F124" s="37">
        <f t="shared" si="93"/>
        <v>0.56901959844889283</v>
      </c>
      <c r="G124" s="37">
        <f t="shared" si="93"/>
        <v>0.67095544431316456</v>
      </c>
      <c r="H124" s="37">
        <f t="shared" si="93"/>
        <v>0.73503651230569833</v>
      </c>
      <c r="I124" s="37">
        <f t="shared" si="93"/>
        <v>0.7414539041790057</v>
      </c>
      <c r="J124" s="37">
        <f t="shared" si="93"/>
        <v>0.83875385628789789</v>
      </c>
      <c r="K124" s="37">
        <f t="shared" si="93"/>
        <v>0.80551012940461775</v>
      </c>
      <c r="L124" s="37">
        <f t="shared" si="93"/>
        <v>0.91516912095590475</v>
      </c>
      <c r="M124" s="37">
        <f t="shared" si="93"/>
        <v>1.2594653561423008</v>
      </c>
      <c r="N124" s="37">
        <f t="shared" ref="N124" si="94">N33/(N99+N100)</f>
        <v>1.9676217655311243</v>
      </c>
    </row>
    <row r="125" spans="1:14" x14ac:dyDescent="0.2">
      <c r="A125" s="13" t="s">
        <v>107</v>
      </c>
      <c r="B125" s="12" t="s">
        <v>4</v>
      </c>
      <c r="C125" s="37">
        <f t="shared" ref="C125:M125" si="95">C34/(C99+C100)</f>
        <v>0.20591936602584715</v>
      </c>
      <c r="D125" s="37">
        <f t="shared" si="95"/>
        <v>0.19540036335138217</v>
      </c>
      <c r="E125" s="37">
        <f t="shared" si="95"/>
        <v>0.29860840274567135</v>
      </c>
      <c r="F125" s="37">
        <f t="shared" si="95"/>
        <v>0.32284006827267148</v>
      </c>
      <c r="G125" s="37">
        <f t="shared" si="95"/>
        <v>0.25766617436726569</v>
      </c>
      <c r="H125" s="37">
        <f t="shared" si="95"/>
        <v>0.33128780764248783</v>
      </c>
      <c r="I125" s="37">
        <f t="shared" si="95"/>
        <v>0.3023073669549674</v>
      </c>
      <c r="J125" s="37">
        <f t="shared" si="95"/>
        <v>0.29300346606345101</v>
      </c>
      <c r="K125" s="37">
        <f t="shared" si="95"/>
        <v>0.35139872072947992</v>
      </c>
      <c r="L125" s="37">
        <f t="shared" si="95"/>
        <v>0.26497471161903446</v>
      </c>
      <c r="M125" s="37">
        <f t="shared" si="95"/>
        <v>0.50621675300893698</v>
      </c>
      <c r="N125" s="37">
        <f t="shared" ref="N125" si="96">N34/(N99+N100)</f>
        <v>0.86518752295045875</v>
      </c>
    </row>
    <row r="126" spans="1:14" x14ac:dyDescent="0.2">
      <c r="A126" s="13" t="s">
        <v>108</v>
      </c>
      <c r="B126" s="12" t="s">
        <v>4</v>
      </c>
      <c r="C126" s="37">
        <f t="shared" ref="C126:M126" si="97">C35/(C99+C100)</f>
        <v>1.2864935831418638</v>
      </c>
      <c r="D126" s="37">
        <f t="shared" si="97"/>
        <v>1.1107357865488743</v>
      </c>
      <c r="E126" s="37">
        <f t="shared" si="97"/>
        <v>1.4596238934986887</v>
      </c>
      <c r="F126" s="37">
        <f t="shared" si="97"/>
        <v>1.201739036696561</v>
      </c>
      <c r="G126" s="37">
        <f t="shared" si="97"/>
        <v>1.3671813320067159</v>
      </c>
      <c r="H126" s="37">
        <f t="shared" si="97"/>
        <v>1.5343212435233173</v>
      </c>
      <c r="I126" s="37">
        <f t="shared" si="97"/>
        <v>1.7418839309768706</v>
      </c>
      <c r="J126" s="37">
        <f t="shared" si="97"/>
        <v>1.5978359848966461</v>
      </c>
      <c r="K126" s="37">
        <f t="shared" si="97"/>
        <v>1.5626691875832115</v>
      </c>
      <c r="L126" s="37">
        <f t="shared" si="97"/>
        <v>1.693799634058839</v>
      </c>
      <c r="M126" s="37">
        <f t="shared" si="97"/>
        <v>2.1305724883790109</v>
      </c>
      <c r="N126" s="37">
        <f t="shared" ref="N126" si="98">N35/(N99+N100)</f>
        <v>2.7867988747754744</v>
      </c>
    </row>
    <row r="127" spans="1:14" x14ac:dyDescent="0.2">
      <c r="A127" s="13" t="s">
        <v>109</v>
      </c>
      <c r="B127" s="12" t="s">
        <v>4</v>
      </c>
      <c r="C127" s="37">
        <f t="shared" ref="C127:M127" si="99">(C41-C40)/(C99+C100)</f>
        <v>4.4427973226483022E-2</v>
      </c>
      <c r="D127" s="37">
        <f t="shared" si="99"/>
        <v>0.11831267811342264</v>
      </c>
      <c r="E127" s="37">
        <f t="shared" si="99"/>
        <v>0.23323115939743772</v>
      </c>
      <c r="F127" s="37">
        <f t="shared" si="99"/>
        <v>0.1936694614543876</v>
      </c>
      <c r="G127" s="37">
        <f t="shared" si="99"/>
        <v>0.15610663205024564</v>
      </c>
      <c r="H127" s="37">
        <f t="shared" si="99"/>
        <v>0.1366317195595855</v>
      </c>
      <c r="I127" s="37">
        <f t="shared" si="99"/>
        <v>0.14444021126416301</v>
      </c>
      <c r="J127" s="37">
        <f t="shared" si="99"/>
        <v>0.10986259170128516</v>
      </c>
      <c r="K127" s="37">
        <f t="shared" si="99"/>
        <v>0.17887568628890485</v>
      </c>
      <c r="L127" s="37">
        <f t="shared" si="99"/>
        <v>0.18005456335315873</v>
      </c>
      <c r="M127" s="37">
        <f t="shared" si="99"/>
        <v>0.26384732286792117</v>
      </c>
      <c r="N127" s="37">
        <f t="shared" ref="N127" si="100">(N41-N40)/(N99+N100)</f>
        <v>0.73073153451819894</v>
      </c>
    </row>
    <row r="128" spans="1:14" x14ac:dyDescent="0.2">
      <c r="A128" s="14" t="s">
        <v>110</v>
      </c>
      <c r="B128" s="15" t="s">
        <v>4</v>
      </c>
      <c r="C128" s="44">
        <f t="shared" ref="C128:D128" si="101">SUM(C119:C127)</f>
        <v>6.6410973236391069</v>
      </c>
      <c r="D128" s="44">
        <f t="shared" si="101"/>
        <v>6.6289254060986043</v>
      </c>
      <c r="E128" s="44">
        <f t="shared" ref="E128" si="102">SUM(E119:E127)</f>
        <v>7.3182909729095504</v>
      </c>
      <c r="F128" s="44">
        <f t="shared" ref="F128:G128" si="103">SUM(F119:F127)</f>
        <v>7.5742683894536693</v>
      </c>
      <c r="G128" s="44">
        <f t="shared" si="103"/>
        <v>7.868040840121882</v>
      </c>
      <c r="H128" s="44">
        <f t="shared" ref="H128:I128" si="104">SUM(H119:H127)</f>
        <v>8.8478248866580351</v>
      </c>
      <c r="I128" s="44">
        <f t="shared" si="104"/>
        <v>8.5127846659500346</v>
      </c>
      <c r="J128" s="44">
        <f t="shared" ref="J128" si="105">SUM(J119:J127)</f>
        <v>9.0134149919465152</v>
      </c>
      <c r="K128" s="44">
        <f t="shared" ref="K128:L128" si="106">SUM(K119:K127)</f>
        <v>10.138841623857267</v>
      </c>
      <c r="L128" s="44">
        <f t="shared" si="106"/>
        <v>9.0101731653892703</v>
      </c>
      <c r="M128" s="44">
        <f t="shared" ref="M128:N128" si="107">SUM(M119:M127)</f>
        <v>11.884570250262168</v>
      </c>
      <c r="N128" s="44">
        <f t="shared" si="107"/>
        <v>15.978691440703875</v>
      </c>
    </row>
    <row r="129" spans="1:2" x14ac:dyDescent="0.2">
      <c r="A129" s="28"/>
      <c r="B129" s="12"/>
    </row>
  </sheetData>
  <phoneticPr fontId="0" type="noConversion"/>
  <pageMargins left="0.61" right="0.59" top="0.57999999999999996" bottom="0.57999999999999996" header="0.5" footer="0.5"/>
  <pageSetup paperSize="9" orientation="portrait" r:id="rId1"/>
  <headerFooter alignWithMargins="0"/>
  <ignoredErrors>
    <ignoredError sqref="C24:L24 C56:K56 C101:H101 I101:N101 M24:N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Hordaland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2012-12-06T06:31:21Z</cp:lastPrinted>
  <dcterms:created xsi:type="dcterms:W3CDTF">2006-02-03T06:38:48Z</dcterms:created>
  <dcterms:modified xsi:type="dcterms:W3CDTF">2021-05-20T11:24:37Z</dcterms:modified>
</cp:coreProperties>
</file>