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2 Lønnsomhetsundersøkelse for akvakultur\05 LON Internet\LON-Internett-skal offentliggjøres\"/>
    </mc:Choice>
  </mc:AlternateContent>
  <xr:revisionPtr revIDLastSave="0" documentId="13_ncr:1_{95965EA9-48F6-4FDD-8C44-8125D1B0C4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klaring" sheetId="1" r:id="rId1"/>
    <sheet name="Hele landet 2008-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2" l="1"/>
  <c r="S130" i="2" l="1"/>
  <c r="S129" i="2"/>
  <c r="S128" i="2"/>
  <c r="S127" i="2"/>
  <c r="S126" i="2"/>
  <c r="S125" i="2"/>
  <c r="S124" i="2"/>
  <c r="S123" i="2"/>
  <c r="S122" i="2"/>
  <c r="S96" i="2"/>
  <c r="S95" i="2"/>
  <c r="S94" i="2"/>
  <c r="S93" i="2"/>
  <c r="S92" i="2"/>
  <c r="S91" i="2"/>
  <c r="S90" i="2"/>
  <c r="S89" i="2"/>
  <c r="S88" i="2"/>
  <c r="A6" i="2"/>
  <c r="R130" i="2"/>
  <c r="R129" i="2"/>
  <c r="R128" i="2"/>
  <c r="R127" i="2"/>
  <c r="R126" i="2"/>
  <c r="R125" i="2"/>
  <c r="R124" i="2"/>
  <c r="R123" i="2"/>
  <c r="R122" i="2"/>
  <c r="R96" i="2"/>
  <c r="R95" i="2"/>
  <c r="R94" i="2"/>
  <c r="R93" i="2"/>
  <c r="R92" i="2"/>
  <c r="R91" i="2"/>
  <c r="R90" i="2"/>
  <c r="R89" i="2"/>
  <c r="R88" i="2"/>
  <c r="R14" i="2"/>
  <c r="Q14" i="2"/>
  <c r="Q130" i="2"/>
  <c r="Q129" i="2"/>
  <c r="Q128" i="2"/>
  <c r="Q127" i="2"/>
  <c r="Q126" i="2"/>
  <c r="Q125" i="2"/>
  <c r="Q124" i="2"/>
  <c r="Q123" i="2"/>
  <c r="Q122" i="2"/>
  <c r="Q96" i="2"/>
  <c r="Q95" i="2"/>
  <c r="Q94" i="2"/>
  <c r="Q93" i="2"/>
  <c r="Q92" i="2"/>
  <c r="Q91" i="2"/>
  <c r="Q90" i="2"/>
  <c r="Q89" i="2"/>
  <c r="Q88" i="2"/>
  <c r="P130" i="2"/>
  <c r="P129" i="2"/>
  <c r="P128" i="2"/>
  <c r="P127" i="2"/>
  <c r="P126" i="2"/>
  <c r="P125" i="2"/>
  <c r="P124" i="2"/>
  <c r="P123" i="2"/>
  <c r="P122" i="2"/>
  <c r="P96" i="2"/>
  <c r="P95" i="2"/>
  <c r="P94" i="2"/>
  <c r="P92" i="2"/>
  <c r="P91" i="2"/>
  <c r="P14" i="2"/>
  <c r="L108" i="2"/>
  <c r="M108" i="2"/>
  <c r="N108" i="2"/>
  <c r="O130" i="2"/>
  <c r="O129" i="2"/>
  <c r="O128" i="2"/>
  <c r="O127" i="2"/>
  <c r="O126" i="2"/>
  <c r="O125" i="2"/>
  <c r="O124" i="2"/>
  <c r="O123" i="2"/>
  <c r="O122" i="2"/>
  <c r="O92" i="2"/>
  <c r="O91" i="2"/>
  <c r="O14" i="2"/>
  <c r="S131" i="2" l="1"/>
  <c r="R131" i="2"/>
  <c r="Q131" i="2"/>
  <c r="P131" i="2"/>
  <c r="P90" i="2"/>
  <c r="P89" i="2"/>
  <c r="P88" i="2"/>
  <c r="P93" i="2"/>
  <c r="O131" i="2"/>
  <c r="O90" i="2"/>
  <c r="O96" i="2"/>
  <c r="O95" i="2"/>
  <c r="O94" i="2"/>
  <c r="N109" i="2"/>
  <c r="N110" i="2"/>
  <c r="N111" i="2"/>
  <c r="C104" i="2"/>
  <c r="D104" i="2"/>
  <c r="E104" i="2"/>
  <c r="F104" i="2"/>
  <c r="G104" i="2"/>
  <c r="H104" i="2"/>
  <c r="I104" i="2"/>
  <c r="J104" i="2"/>
  <c r="K104" i="2"/>
  <c r="L104" i="2"/>
  <c r="M104" i="2"/>
  <c r="N113" i="2"/>
  <c r="N114" i="2" s="1"/>
  <c r="N104" i="2"/>
  <c r="N105" i="2" s="1"/>
  <c r="N80" i="2"/>
  <c r="N69" i="2"/>
  <c r="N59" i="2"/>
  <c r="N63" i="2" s="1"/>
  <c r="N71" i="2" l="1"/>
  <c r="N74" i="2" s="1"/>
  <c r="N82" i="2" s="1"/>
  <c r="O93" i="2"/>
  <c r="O88" i="2"/>
  <c r="O89" i="2"/>
  <c r="N130" i="2" l="1"/>
  <c r="N129" i="2"/>
  <c r="N128" i="2"/>
  <c r="N127" i="2"/>
  <c r="N126" i="2"/>
  <c r="N125" i="2"/>
  <c r="N124" i="2"/>
  <c r="N123" i="2"/>
  <c r="N122" i="2"/>
  <c r="N92" i="2"/>
  <c r="N93" i="2"/>
  <c r="N14" i="2"/>
  <c r="N131" i="2" l="1"/>
  <c r="N94" i="2"/>
  <c r="N95" i="2"/>
  <c r="N96" i="2"/>
  <c r="N90" i="2"/>
  <c r="N91" i="2"/>
  <c r="N88" i="2"/>
  <c r="N89" i="2"/>
  <c r="M122" i="2"/>
  <c r="M123" i="2"/>
  <c r="M124" i="2"/>
  <c r="M125" i="2"/>
  <c r="M126" i="2"/>
  <c r="M127" i="2"/>
  <c r="M128" i="2"/>
  <c r="M129" i="2"/>
  <c r="M130" i="2"/>
  <c r="J108" i="2"/>
  <c r="K108" i="2"/>
  <c r="K109" i="2"/>
  <c r="L109" i="2"/>
  <c r="M109" i="2"/>
  <c r="K110" i="2"/>
  <c r="L110" i="2"/>
  <c r="M110" i="2"/>
  <c r="K111" i="2"/>
  <c r="L111" i="2"/>
  <c r="M111" i="2"/>
  <c r="J113" i="2"/>
  <c r="K113" i="2"/>
  <c r="K114" i="2" s="1"/>
  <c r="L113" i="2"/>
  <c r="L114" i="2" s="1"/>
  <c r="M113" i="2"/>
  <c r="M114" i="2" s="1"/>
  <c r="M80" i="2"/>
  <c r="M69" i="2"/>
  <c r="M92" i="2" s="1"/>
  <c r="M59" i="2"/>
  <c r="M63" i="2" s="1"/>
  <c r="M45" i="2"/>
  <c r="M39" i="2"/>
  <c r="M27" i="2"/>
  <c r="M14" i="2"/>
  <c r="M71" i="2" l="1"/>
  <c r="M74" i="2" s="1"/>
  <c r="M94" i="2" s="1"/>
  <c r="M131" i="2"/>
  <c r="M91" i="2"/>
  <c r="M41" i="2"/>
  <c r="M96" i="2" l="1"/>
  <c r="M95" i="2"/>
  <c r="M82" i="2"/>
  <c r="M47" i="2"/>
  <c r="M88" i="2"/>
  <c r="M89" i="2"/>
  <c r="M93" i="2"/>
  <c r="M90" i="2"/>
  <c r="K122" i="2" l="1"/>
  <c r="L122" i="2"/>
  <c r="K123" i="2"/>
  <c r="L123" i="2"/>
  <c r="K124" i="2"/>
  <c r="L124" i="2"/>
  <c r="K125" i="2"/>
  <c r="L125" i="2"/>
  <c r="K126" i="2"/>
  <c r="L126" i="2"/>
  <c r="K127" i="2"/>
  <c r="L127" i="2"/>
  <c r="K128" i="2"/>
  <c r="L128" i="2"/>
  <c r="K129" i="2"/>
  <c r="L129" i="2"/>
  <c r="K130" i="2"/>
  <c r="L130" i="2"/>
  <c r="L88" i="2"/>
  <c r="L89" i="2"/>
  <c r="L90" i="2"/>
  <c r="L91" i="2"/>
  <c r="L92" i="2"/>
  <c r="L93" i="2"/>
  <c r="L94" i="2"/>
  <c r="L95" i="2"/>
  <c r="L96" i="2"/>
  <c r="K88" i="2"/>
  <c r="K89" i="2"/>
  <c r="K90" i="2"/>
  <c r="K91" i="2"/>
  <c r="K92" i="2"/>
  <c r="K93" i="2"/>
  <c r="K94" i="2"/>
  <c r="K95" i="2"/>
  <c r="K96" i="2"/>
  <c r="L14" i="2"/>
  <c r="K131" i="2" l="1"/>
  <c r="L131" i="2"/>
  <c r="K14" i="2"/>
  <c r="J80" i="2" l="1"/>
  <c r="J69" i="2"/>
  <c r="J63" i="2"/>
  <c r="J45" i="2"/>
  <c r="J39" i="2"/>
  <c r="J27" i="2"/>
  <c r="J14" i="2"/>
  <c r="J71" i="2" l="1"/>
  <c r="J74" i="2" s="1"/>
  <c r="J82" i="2" s="1"/>
  <c r="J41" i="2"/>
  <c r="J47" i="2" s="1"/>
  <c r="K82" i="2"/>
  <c r="J130" i="2"/>
  <c r="J129" i="2"/>
  <c r="J128" i="2"/>
  <c r="J127" i="2"/>
  <c r="J126" i="2"/>
  <c r="J125" i="2"/>
  <c r="J124" i="2"/>
  <c r="J123" i="2"/>
  <c r="J122" i="2"/>
  <c r="J91" i="2"/>
  <c r="J114" i="2"/>
  <c r="J111" i="2"/>
  <c r="J110" i="2"/>
  <c r="J109" i="2"/>
  <c r="J105" i="2"/>
  <c r="J92" i="2"/>
  <c r="J131" i="2" l="1"/>
  <c r="J90" i="2"/>
  <c r="J93" i="2"/>
  <c r="J89" i="2"/>
  <c r="J88" i="2"/>
  <c r="J94" i="2"/>
  <c r="J96" i="2"/>
  <c r="J95" i="2"/>
  <c r="I130" i="2"/>
  <c r="I129" i="2"/>
  <c r="I128" i="2"/>
  <c r="I127" i="2"/>
  <c r="I126" i="2"/>
  <c r="I125" i="2"/>
  <c r="I124" i="2"/>
  <c r="I123" i="2"/>
  <c r="I122" i="2"/>
  <c r="I113" i="2"/>
  <c r="I114" i="2" s="1"/>
  <c r="I111" i="2"/>
  <c r="I110" i="2"/>
  <c r="I109" i="2"/>
  <c r="I108" i="2"/>
  <c r="I105" i="2"/>
  <c r="I80" i="2"/>
  <c r="I69" i="2"/>
  <c r="I92" i="2" s="1"/>
  <c r="I59" i="2"/>
  <c r="I63" i="2" s="1"/>
  <c r="I45" i="2"/>
  <c r="I39" i="2"/>
  <c r="I27" i="2"/>
  <c r="I14" i="2"/>
  <c r="I71" i="2" l="1"/>
  <c r="I96" i="2" s="1"/>
  <c r="I91" i="2"/>
  <c r="I131" i="2"/>
  <c r="I41" i="2"/>
  <c r="I90" i="2" s="1"/>
  <c r="H108" i="2"/>
  <c r="E105" i="2"/>
  <c r="F105" i="2"/>
  <c r="G105" i="2"/>
  <c r="H105" i="2"/>
  <c r="H130" i="2"/>
  <c r="H129" i="2"/>
  <c r="H128" i="2"/>
  <c r="H127" i="2"/>
  <c r="H126" i="2"/>
  <c r="H125" i="2"/>
  <c r="H124" i="2"/>
  <c r="H123" i="2"/>
  <c r="H122" i="2"/>
  <c r="H113" i="2"/>
  <c r="H114" i="2" s="1"/>
  <c r="H111" i="2"/>
  <c r="H110" i="2"/>
  <c r="H109" i="2"/>
  <c r="H80" i="2"/>
  <c r="H69" i="2"/>
  <c r="H91" i="2" s="1"/>
  <c r="H59" i="2"/>
  <c r="H63" i="2" s="1"/>
  <c r="H45" i="2"/>
  <c r="H39" i="2"/>
  <c r="H27" i="2"/>
  <c r="H14" i="2"/>
  <c r="F59" i="2"/>
  <c r="G59" i="2"/>
  <c r="G63" i="2" s="1"/>
  <c r="G122" i="2"/>
  <c r="G123" i="2"/>
  <c r="G124" i="2"/>
  <c r="G125" i="2"/>
  <c r="G126" i="2"/>
  <c r="G127" i="2"/>
  <c r="G128" i="2"/>
  <c r="G129" i="2"/>
  <c r="G130" i="2"/>
  <c r="G113" i="2"/>
  <c r="G114" i="2" s="1"/>
  <c r="G111" i="2"/>
  <c r="G110" i="2"/>
  <c r="G109" i="2"/>
  <c r="G108" i="2"/>
  <c r="G80" i="2"/>
  <c r="G69" i="2"/>
  <c r="G91" i="2" s="1"/>
  <c r="G45" i="2"/>
  <c r="G39" i="2"/>
  <c r="G27" i="2"/>
  <c r="I74" i="2" l="1"/>
  <c r="I94" i="2" s="1"/>
  <c r="I89" i="2"/>
  <c r="I95" i="2"/>
  <c r="G131" i="2"/>
  <c r="I47" i="2"/>
  <c r="I88" i="2"/>
  <c r="I93" i="2"/>
  <c r="G41" i="2"/>
  <c r="G89" i="2" s="1"/>
  <c r="G92" i="2"/>
  <c r="G71" i="2"/>
  <c r="G95" i="2" s="1"/>
  <c r="H71" i="2"/>
  <c r="H96" i="2" s="1"/>
  <c r="H41" i="2"/>
  <c r="H93" i="2" s="1"/>
  <c r="H131" i="2"/>
  <c r="H92" i="2"/>
  <c r="G14" i="2"/>
  <c r="I82" i="2" l="1"/>
  <c r="G47" i="2"/>
  <c r="G74" i="2"/>
  <c r="G82" i="2" s="1"/>
  <c r="G96" i="2"/>
  <c r="G90" i="2"/>
  <c r="G88" i="2"/>
  <c r="G93" i="2"/>
  <c r="H95" i="2"/>
  <c r="H88" i="2"/>
  <c r="H89" i="2"/>
  <c r="H74" i="2"/>
  <c r="H82" i="2" s="1"/>
  <c r="H47" i="2"/>
  <c r="H90" i="2"/>
  <c r="F45" i="2"/>
  <c r="F39" i="2"/>
  <c r="F27" i="2"/>
  <c r="G94" i="2" l="1"/>
  <c r="H94" i="2"/>
  <c r="F41" i="2"/>
  <c r="F47" i="2" s="1"/>
  <c r="F80" i="2"/>
  <c r="F63" i="2"/>
  <c r="F69" i="2"/>
  <c r="F14" i="2"/>
  <c r="F71" i="2" l="1"/>
  <c r="F74" i="2" s="1"/>
  <c r="F82" i="2" s="1"/>
  <c r="F94" i="2" l="1"/>
  <c r="F122" i="2"/>
  <c r="F123" i="2"/>
  <c r="F124" i="2"/>
  <c r="F125" i="2"/>
  <c r="F126" i="2"/>
  <c r="F127" i="2"/>
  <c r="F128" i="2"/>
  <c r="F129" i="2"/>
  <c r="F130" i="2"/>
  <c r="F89" i="2"/>
  <c r="F91" i="2"/>
  <c r="F92" i="2"/>
  <c r="F93" i="2"/>
  <c r="F95" i="2"/>
  <c r="F96" i="2"/>
  <c r="F113" i="2"/>
  <c r="F114" i="2" s="1"/>
  <c r="E113" i="2"/>
  <c r="F111" i="2"/>
  <c r="F110" i="2"/>
  <c r="F109" i="2"/>
  <c r="F108" i="2"/>
  <c r="F131" i="2" l="1"/>
  <c r="F88" i="2"/>
  <c r="F90" i="2"/>
  <c r="E111" i="2" l="1"/>
  <c r="E110" i="2"/>
  <c r="E109" i="2"/>
  <c r="E130" i="2"/>
  <c r="E129" i="2"/>
  <c r="E128" i="2"/>
  <c r="E127" i="2"/>
  <c r="E126" i="2"/>
  <c r="E125" i="2"/>
  <c r="E124" i="2"/>
  <c r="E123" i="2"/>
  <c r="E122" i="2"/>
  <c r="D105" i="2"/>
  <c r="C105" i="2"/>
  <c r="E114" i="2"/>
  <c r="E108" i="2"/>
  <c r="E80" i="2"/>
  <c r="E69" i="2"/>
  <c r="E92" i="2" s="1"/>
  <c r="E59" i="2"/>
  <c r="E63" i="2" s="1"/>
  <c r="E45" i="2"/>
  <c r="E39" i="2"/>
  <c r="E27" i="2"/>
  <c r="E14" i="2"/>
  <c r="E131" i="2" l="1"/>
  <c r="E71" i="2"/>
  <c r="E96" i="2" s="1"/>
  <c r="E91" i="2"/>
  <c r="E41" i="2"/>
  <c r="D39" i="2"/>
  <c r="C39" i="2"/>
  <c r="E95" i="2" l="1"/>
  <c r="E74" i="2"/>
  <c r="E47" i="2"/>
  <c r="E90" i="2"/>
  <c r="E88" i="2"/>
  <c r="E93" i="2"/>
  <c r="E89" i="2"/>
  <c r="C59" i="2"/>
  <c r="C63" i="2" s="1"/>
  <c r="D59" i="2"/>
  <c r="D63" i="2" s="1"/>
  <c r="D69" i="2"/>
  <c r="D92" i="2" s="1"/>
  <c r="D80" i="2"/>
  <c r="C80" i="2"/>
  <c r="C69" i="2"/>
  <c r="C92" i="2" s="1"/>
  <c r="E94" i="2" l="1"/>
  <c r="E82" i="2"/>
  <c r="D91" i="2"/>
  <c r="C91" i="2"/>
  <c r="C71" i="2"/>
  <c r="D71" i="2"/>
  <c r="C74" i="2" l="1"/>
  <c r="C96" i="2"/>
  <c r="C95" i="2"/>
  <c r="D74" i="2"/>
  <c r="D95" i="2"/>
  <c r="D96" i="2"/>
  <c r="D111" i="2"/>
  <c r="C111" i="2"/>
  <c r="C130" i="2"/>
  <c r="C129" i="2"/>
  <c r="C128" i="2"/>
  <c r="C127" i="2"/>
  <c r="C126" i="2"/>
  <c r="C125" i="2"/>
  <c r="C124" i="2"/>
  <c r="C123" i="2"/>
  <c r="C122" i="2"/>
  <c r="C113" i="2"/>
  <c r="C114" i="2" s="1"/>
  <c r="C110" i="2"/>
  <c r="C109" i="2"/>
  <c r="C108" i="2"/>
  <c r="C27" i="2"/>
  <c r="C41" i="2" s="1"/>
  <c r="C14" i="2"/>
  <c r="D27" i="2"/>
  <c r="D113" i="2"/>
  <c r="D114" i="2" s="1"/>
  <c r="D110" i="2"/>
  <c r="D109" i="2"/>
  <c r="D108" i="2"/>
  <c r="D122" i="2"/>
  <c r="D123" i="2"/>
  <c r="D124" i="2"/>
  <c r="D125" i="2"/>
  <c r="D126" i="2"/>
  <c r="D127" i="2"/>
  <c r="D128" i="2"/>
  <c r="D129" i="2"/>
  <c r="D130" i="2"/>
  <c r="D14" i="2"/>
  <c r="C94" i="2" l="1"/>
  <c r="C82" i="2"/>
  <c r="D82" i="2"/>
  <c r="D94" i="2"/>
  <c r="C131" i="2"/>
  <c r="C93" i="2"/>
  <c r="C88" i="2"/>
  <c r="C90" i="2"/>
  <c r="C89" i="2"/>
  <c r="D41" i="2"/>
  <c r="C47" i="2"/>
  <c r="D131" i="2"/>
  <c r="D89" i="2" l="1"/>
  <c r="D88" i="2"/>
  <c r="D93" i="2"/>
  <c r="D47" i="2"/>
  <c r="D90" i="2"/>
</calcChain>
</file>

<file path=xl/sharedStrings.xml><?xml version="1.0" encoding="utf-8"?>
<sst xmlns="http://schemas.openxmlformats.org/spreadsheetml/2006/main" count="213" uniqueCount="135">
  <si>
    <t>Antall selskaper i undersøkelsen</t>
  </si>
  <si>
    <t>stk</t>
  </si>
  <si>
    <t>Representativitet</t>
  </si>
  <si>
    <t>%</t>
  </si>
  <si>
    <t>kr</t>
  </si>
  <si>
    <t>Salg av smolt</t>
  </si>
  <si>
    <t>Antall årsverk</t>
  </si>
  <si>
    <t>Produksjonsverdi</t>
  </si>
  <si>
    <t>Totalrentabilitet</t>
  </si>
  <si>
    <t>Driftsmargin</t>
  </si>
  <si>
    <t>Likviditetsgrad 1</t>
  </si>
  <si>
    <t>Likviditetsgrad 2</t>
  </si>
  <si>
    <t>Rentedekningsgrad</t>
  </si>
  <si>
    <t>Egenkapitalandel</t>
  </si>
  <si>
    <t>Andel av kortsiktig gjeld</t>
  </si>
  <si>
    <t>Andel av langsiktig gjeld</t>
  </si>
  <si>
    <t>Kilde: Fiskeridirektoratet</t>
  </si>
  <si>
    <t>Overskuddsgrad</t>
  </si>
  <si>
    <t>Antall tillatelser i undersøkelsen</t>
  </si>
  <si>
    <t>Sum varige driftsmidler</t>
  </si>
  <si>
    <t>Salg av yngel</t>
  </si>
  <si>
    <t>Salg av rogn</t>
  </si>
  <si>
    <t>undersøkelsen.</t>
  </si>
  <si>
    <t xml:space="preserve">I lønnsomhetsundersøkelsen fokuseres det på størrelsesnøytral resultatbegrep som driftsmargin, </t>
  </si>
  <si>
    <t>i perioden.</t>
  </si>
  <si>
    <t>Omleggingen av undersøkelsen fra samfunnsøkonomisk til bedriftsøkonomisk prinsipp medfører</t>
  </si>
  <si>
    <t xml:space="preserve">viser at driftsmargin i gjennomsnitt er 17 prosent høyere når et bedriftsøkonomisk prinsipp legges til grunn </t>
  </si>
  <si>
    <t>sammenlignet med et samfunnsøkonomisk prinsipp.</t>
  </si>
  <si>
    <t xml:space="preserve">En sammenligning av lønnsomhetsresultat for 2008 etter samfunnsøkonomisk og bedriftsøkonomisk prinsipp </t>
  </si>
  <si>
    <t>Salg av fisk (smolt og yngel)</t>
  </si>
  <si>
    <t>Forklaring</t>
  </si>
  <si>
    <t>Historiske tabeller</t>
  </si>
  <si>
    <t xml:space="preserve">I denne filen har Fiskeridirektoratet valgt å presentere tall for 2008 etter samme prinsipp som for </t>
  </si>
  <si>
    <t>2009-tallene (bedriftsøkonomisk). Presenterte tall for 2008 i denne filen vil derfor ikke være identisk med</t>
  </si>
  <si>
    <t>tidligere presenterte tall 2008.</t>
  </si>
  <si>
    <t>Beregnede nøkkeltall</t>
  </si>
  <si>
    <t>Andel yngel av totalt salg</t>
  </si>
  <si>
    <t>Salg og andre lønnsomhetsmål</t>
  </si>
  <si>
    <t>Sum gjeld og egenkapital</t>
  </si>
  <si>
    <t>Sum gjeld</t>
  </si>
  <si>
    <t>Sum eiendeler</t>
  </si>
  <si>
    <t>Sum omløpsmidler</t>
  </si>
  <si>
    <t>Sum anleggsmidler</t>
  </si>
  <si>
    <t>Balanseregnskap</t>
  </si>
  <si>
    <t>Resultatregnskap</t>
  </si>
  <si>
    <t>Sum driftsinntekter</t>
  </si>
  <si>
    <t>Sum driftskostnader</t>
  </si>
  <si>
    <t>Driftsresultat</t>
  </si>
  <si>
    <t>Netto finansposter</t>
  </si>
  <si>
    <t>Ord. resultat før skattekostnad</t>
  </si>
  <si>
    <t>Utvalget</t>
  </si>
  <si>
    <t>Gjennomsnittsresultater for hele landet</t>
  </si>
  <si>
    <t>Endring fra og med 2009</t>
  </si>
  <si>
    <t xml:space="preserve">yngel, verdi på utstyr og avskrivninger til å benytte de verdier som er oppgitt i regnskapene. I tillegg er </t>
  </si>
  <si>
    <t xml:space="preserve">verdi på tillatelser/konsesjoner og goodwill inkludert. </t>
  </si>
  <si>
    <t>Fiskeridirektoratet gikk fra og med 2009 undersøkelse over fra å beregne beholdningsverdi på levende</t>
  </si>
  <si>
    <t>Dette betyr at vi skiftet fokus fra samfunnsøkonomisk til bedriftsøkonomisk perspektiv i lønnsomhets-</t>
  </si>
  <si>
    <t xml:space="preserve">Etter omleggingen fremkommer en ny størrelse i balansetabellene, immaterielle eiendeler, som blant </t>
  </si>
  <si>
    <t>annet viser verdi på tillatelser (konsesjoner) og goodwill.</t>
  </si>
  <si>
    <t>endringer i balanseregnskapet og driftskostnadene. Omleggingen får også konsekvenser for beregning</t>
  </si>
  <si>
    <t>av nøkkeltall og produksjonskostnad pr. stk.</t>
  </si>
  <si>
    <t>fortjeneste pr. stk, salgspris pr. stk og produksjonskostnad pr. stk.</t>
  </si>
  <si>
    <t>Salgspris pr. stk solgt smolt</t>
  </si>
  <si>
    <t>Salgspris pr. stk solgt yngel</t>
  </si>
  <si>
    <t>Salgspris pr. stk solgt yngel og smolt</t>
  </si>
  <si>
    <t>Produksjonsverdi pr. årsverk</t>
  </si>
  <si>
    <t>Beregnede kostnader pr. stk solgt fisk (yngel og smolt)</t>
  </si>
  <si>
    <t xml:space="preserve">Produksjonskostnad pr.stk </t>
  </si>
  <si>
    <t>Salg av fisk pr. årsverk</t>
  </si>
  <si>
    <t>Gjennomsnittstall pr. selskap for hele landet</t>
  </si>
  <si>
    <t>Salgsinntekt av smolt</t>
  </si>
  <si>
    <t>Salgsinntekt av yngel</t>
  </si>
  <si>
    <t>Salgsinntekt av rogn</t>
  </si>
  <si>
    <t>Forsikringsutbetalinger</t>
  </si>
  <si>
    <t>Annen driftsinntekt</t>
  </si>
  <si>
    <t>Rogn/yngelkostnad</t>
  </si>
  <si>
    <t>Fôrkostnad</t>
  </si>
  <si>
    <t>Forsikringskostnad</t>
  </si>
  <si>
    <t>Vaksinasjonskostnad</t>
  </si>
  <si>
    <t>Beholdningsendring (+/-)</t>
  </si>
  <si>
    <t>Lønnskostnad</t>
  </si>
  <si>
    <t>Avskrivninger på immaterielle eiendeler</t>
  </si>
  <si>
    <t>Avskrivninger på driftsmidler</t>
  </si>
  <si>
    <t>Elektrisitetskostnad</t>
  </si>
  <si>
    <t>Annen driftskostnad</t>
  </si>
  <si>
    <t>Finansinntekter</t>
  </si>
  <si>
    <t>Finanskostnader</t>
  </si>
  <si>
    <t>Anleggsmidler:</t>
  </si>
  <si>
    <t>Sum immaterielle eiendeler</t>
  </si>
  <si>
    <t>Sum finansielle anleggsmidler</t>
  </si>
  <si>
    <t>Omløpsmidler:</t>
  </si>
  <si>
    <t>Gjeld:</t>
  </si>
  <si>
    <t>Kortsiktig gjeld</t>
  </si>
  <si>
    <t>Annen langsiktig gjeld</t>
  </si>
  <si>
    <t>Avsetning for forpliktelse</t>
  </si>
  <si>
    <t>Bankinnskudd og kontanter</t>
  </si>
  <si>
    <t>Varer</t>
  </si>
  <si>
    <t>Fordringer og investeringer</t>
  </si>
  <si>
    <t>Driftsløsøre</t>
  </si>
  <si>
    <t>Produksjonsutstyr</t>
  </si>
  <si>
    <t>Bygninger og annen fast eiendom</t>
  </si>
  <si>
    <t>Egenkapital:</t>
  </si>
  <si>
    <t>Sum egenkapital</t>
  </si>
  <si>
    <t>Rogn og yngelkostnad pr. stk</t>
  </si>
  <si>
    <t>Fôrkostnad pr. stk</t>
  </si>
  <si>
    <t>Forsikringskostnad pr. stk</t>
  </si>
  <si>
    <t>Vaksinasjonskostnad pr. stk</t>
  </si>
  <si>
    <t>Lønnskostnad pr. stk</t>
  </si>
  <si>
    <t>Avskrivninger pr. stk</t>
  </si>
  <si>
    <t>Elektrisitetskostnad pr. stk</t>
  </si>
  <si>
    <t>Annen driftskostnad pr. stk</t>
  </si>
  <si>
    <t>Netto rentekostnad pr. stk</t>
  </si>
  <si>
    <r>
      <t>Vær oppmerksom på at presenterte resultater</t>
    </r>
    <r>
      <rPr>
        <sz val="10"/>
        <color rgb="FF23AEB4"/>
        <rFont val="Arial"/>
        <family val="2"/>
      </rPr>
      <t xml:space="preserve"> ikke er justert for eventuelle endringer i kroneverdi</t>
    </r>
  </si>
  <si>
    <r>
      <t>Antall tillatelser i drift (populasjonen)</t>
    </r>
    <r>
      <rPr>
        <vertAlign val="superscript"/>
        <sz val="10"/>
        <color indexed="8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</si>
  <si>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Antall tillatelser i drift er uten tillatelsene til forskningsinstitusjonene</t>
    </r>
  </si>
  <si>
    <r>
      <t>2018</t>
    </r>
    <r>
      <rPr>
        <b/>
        <vertAlign val="superscript"/>
        <sz val="10"/>
        <color theme="0"/>
        <rFont val="Arial"/>
        <family val="2"/>
      </rPr>
      <t>2)</t>
    </r>
  </si>
  <si>
    <r>
      <t>2019</t>
    </r>
    <r>
      <rPr>
        <b/>
        <vertAlign val="superscript"/>
        <sz val="10"/>
        <color theme="0"/>
        <rFont val="Arial"/>
        <family val="2"/>
      </rPr>
      <t>2)</t>
    </r>
  </si>
  <si>
    <t>Lønnsomhetsundersøkelse for produksjon av laks og regnbueørret - settefiskproduksjon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</si>
  <si>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</si>
  <si>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r>
      <t>2020</t>
    </r>
    <r>
      <rPr>
        <b/>
        <vertAlign val="superscript"/>
        <sz val="10"/>
        <color theme="0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</si>
  <si>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 xml:space="preserve">1)  </t>
    </r>
    <r>
      <rPr>
        <sz val="8"/>
        <color indexed="8"/>
        <rFont val="Arial"/>
        <family val="2"/>
      </rPr>
      <t>Kilde: Fiskeridirektoratet, Statistikk for akvakultur</t>
    </r>
  </si>
  <si>
    <r>
      <t>2021</t>
    </r>
    <r>
      <rPr>
        <b/>
        <vertAlign val="superscript"/>
        <sz val="10"/>
        <color theme="0"/>
        <rFont val="Arial"/>
        <family val="2"/>
      </rPr>
      <t>2)</t>
    </r>
  </si>
  <si>
    <r>
      <t>2022</t>
    </r>
    <r>
      <rPr>
        <b/>
        <vertAlign val="superscript"/>
        <sz val="10"/>
        <color theme="0"/>
        <rFont val="Arial"/>
        <family val="2"/>
      </rPr>
      <t>2)</t>
    </r>
  </si>
  <si>
    <r>
      <t>2023</t>
    </r>
    <r>
      <rPr>
        <b/>
        <vertAlign val="superscript"/>
        <sz val="10"/>
        <color theme="0"/>
        <rFont val="Arial"/>
        <family val="2"/>
      </rPr>
      <t>2)</t>
    </r>
  </si>
  <si>
    <t>Oppdatert pr. 13.11.2025</t>
  </si>
  <si>
    <r>
      <t>2024</t>
    </r>
    <r>
      <rPr>
        <b/>
        <vertAlign val="superscript"/>
        <sz val="10"/>
        <color theme="0"/>
        <rFont val="Arial"/>
        <family val="2"/>
      </rPr>
      <t>2)</t>
    </r>
  </si>
  <si>
    <t>Kommentar til resultatene</t>
  </si>
  <si>
    <t xml:space="preserve">Lønnsomhetsresultatene for selskap med settefisk- og matfiskproduksjon av laks og regnbueørret er </t>
  </si>
  <si>
    <t xml:space="preserve">påvirket av de strukturendringer som mange foretok i forkant av innføring av grunnrenteskatt i 2023. </t>
  </si>
  <si>
    <t xml:space="preserve">Vær oppmerksom på at utvalget i lønnsomhetsundersøkelsen kun omfatter produksjonsselskap. </t>
  </si>
  <si>
    <t xml:space="preserve">Driftsselskap inngår ikke dersom produksjon og drift ble skilt i forbindelse med omstruktureringen. </t>
  </si>
  <si>
    <t xml:space="preserve">Eierskapet til tillatelsene ligger hos produksjonsselskapene og det er disse som utgjør populasjonen </t>
  </si>
  <si>
    <t xml:space="preserve">i Fiskeridirektoratets lønnsomhetsundersøkelse. Resultatene vil derfor avvike fra andre </t>
  </si>
  <si>
    <t xml:space="preserve">undersøkelser hvor man ser flere ledd i produksjonskjeden i sammenheng, for eksempel Nofima </t>
  </si>
  <si>
    <t>sine ringvirkningsanalyser.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</si>
</sst>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rgb="FF23AEB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rgb="FF23AEB4"/>
      <name val="Arial"/>
      <family val="2"/>
    </font>
    <font>
      <b/>
      <sz val="11"/>
      <name val="Arial"/>
      <family val="2"/>
    </font>
    <font>
      <sz val="10"/>
      <color rgb="FF84BD0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vertAlign val="superscript"/>
      <sz val="10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8"/>
      <color theme="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3" fontId="1" fillId="0" borderId="0" xfId="0" applyNumberFormat="1" applyFont="1"/>
    <xf numFmtId="0" fontId="1" fillId="0" borderId="1" xfId="0" applyFont="1" applyBorder="1"/>
    <xf numFmtId="0" fontId="11" fillId="0" borderId="1" xfId="0" applyFont="1" applyBorder="1"/>
    <xf numFmtId="164" fontId="1" fillId="0" borderId="1" xfId="0" applyNumberFormat="1" applyFont="1" applyBorder="1"/>
    <xf numFmtId="49" fontId="14" fillId="0" borderId="0" xfId="0" applyNumberFormat="1" applyFont="1"/>
    <xf numFmtId="0" fontId="14" fillId="0" borderId="0" xfId="0" applyFont="1"/>
    <xf numFmtId="0" fontId="16" fillId="0" borderId="0" xfId="0" applyFont="1"/>
    <xf numFmtId="49" fontId="14" fillId="0" borderId="0" xfId="0" applyNumberFormat="1" applyFont="1" applyAlignment="1">
      <alignment vertical="top"/>
    </xf>
    <xf numFmtId="0" fontId="17" fillId="0" borderId="0" xfId="0" applyFont="1"/>
    <xf numFmtId="49" fontId="11" fillId="0" borderId="3" xfId="0" applyNumberFormat="1" applyFont="1" applyBorder="1"/>
    <xf numFmtId="3" fontId="1" fillId="0" borderId="3" xfId="0" applyNumberFormat="1" applyFont="1" applyBorder="1"/>
    <xf numFmtId="3" fontId="1" fillId="0" borderId="1" xfId="0" applyNumberFormat="1" applyFont="1" applyBorder="1"/>
    <xf numFmtId="3" fontId="1" fillId="0" borderId="2" xfId="0" applyNumberFormat="1" applyFont="1" applyBorder="1"/>
    <xf numFmtId="3" fontId="6" fillId="0" borderId="3" xfId="0" applyNumberFormat="1" applyFont="1" applyBorder="1"/>
    <xf numFmtId="3" fontId="6" fillId="0" borderId="0" xfId="0" applyNumberFormat="1" applyFont="1"/>
    <xf numFmtId="3" fontId="6" fillId="0" borderId="2" xfId="0" applyNumberFormat="1" applyFont="1" applyBorder="1"/>
    <xf numFmtId="49" fontId="11" fillId="0" borderId="1" xfId="0" applyNumberFormat="1" applyFont="1" applyBorder="1"/>
    <xf numFmtId="49" fontId="2" fillId="0" borderId="3" xfId="0" applyNumberFormat="1" applyFont="1" applyBorder="1"/>
    <xf numFmtId="0" fontId="12" fillId="0" borderId="3" xfId="0" applyFont="1" applyBorder="1"/>
    <xf numFmtId="1" fontId="12" fillId="0" borderId="3" xfId="0" applyNumberFormat="1" applyFont="1" applyBorder="1"/>
    <xf numFmtId="1" fontId="1" fillId="0" borderId="0" xfId="0" applyNumberFormat="1" applyFont="1"/>
    <xf numFmtId="49" fontId="17" fillId="0" borderId="0" xfId="0" applyNumberFormat="1" applyFont="1"/>
    <xf numFmtId="165" fontId="1" fillId="0" borderId="0" xfId="0" applyNumberFormat="1" applyFont="1"/>
    <xf numFmtId="165" fontId="1" fillId="0" borderId="3" xfId="0" applyNumberFormat="1" applyFont="1" applyBorder="1"/>
    <xf numFmtId="165" fontId="1" fillId="0" borderId="1" xfId="0" applyNumberFormat="1" applyFont="1" applyBorder="1"/>
    <xf numFmtId="4" fontId="1" fillId="0" borderId="0" xfId="0" applyNumberFormat="1" applyFont="1"/>
    <xf numFmtId="165" fontId="1" fillId="0" borderId="1" xfId="0" applyNumberFormat="1" applyFont="1" applyBorder="1" applyAlignment="1">
      <alignment horizontal="right"/>
    </xf>
    <xf numFmtId="0" fontId="2" fillId="0" borderId="0" xfId="0" applyFont="1"/>
    <xf numFmtId="0" fontId="18" fillId="0" borderId="0" xfId="0" applyFont="1"/>
    <xf numFmtId="49" fontId="19" fillId="0" borderId="0" xfId="0" applyNumberFormat="1" applyFont="1"/>
    <xf numFmtId="49" fontId="20" fillId="2" borderId="2" xfId="0" applyNumberFormat="1" applyFont="1" applyFill="1" applyBorder="1"/>
    <xf numFmtId="0" fontId="20" fillId="2" borderId="2" xfId="0" applyFont="1" applyFill="1" applyBorder="1"/>
    <xf numFmtId="1" fontId="20" fillId="2" borderId="2" xfId="0" applyNumberFormat="1" applyFont="1" applyFill="1" applyBorder="1"/>
    <xf numFmtId="1" fontId="20" fillId="2" borderId="2" xfId="0" applyNumberFormat="1" applyFont="1" applyFill="1" applyBorder="1" applyAlignment="1">
      <alignment horizontal="right"/>
    </xf>
    <xf numFmtId="4" fontId="6" fillId="0" borderId="2" xfId="0" applyNumberFormat="1" applyFont="1" applyBorder="1"/>
    <xf numFmtId="0" fontId="22" fillId="0" borderId="0" xfId="0" applyFont="1"/>
    <xf numFmtId="0" fontId="7" fillId="0" borderId="0" xfId="0" applyFont="1"/>
    <xf numFmtId="0" fontId="23" fillId="0" borderId="0" xfId="0" applyFont="1"/>
    <xf numFmtId="0" fontId="2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84BD00"/>
      <color rgb="FF0033A0"/>
      <color rgb="FFDDF9FF"/>
      <color rgb="FF659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workbookViewId="0">
      <selection activeCell="A8" sqref="A8"/>
    </sheetView>
  </sheetViews>
  <sheetFormatPr baseColWidth="10" defaultRowHeight="14.25" x14ac:dyDescent="0.2"/>
  <cols>
    <col min="1" max="1" width="102" style="3" bestFit="1" customWidth="1"/>
    <col min="2" max="16384" width="11.42578125" style="3"/>
  </cols>
  <sheetData>
    <row r="1" spans="1:8" s="4" customFormat="1" ht="23.25" x14ac:dyDescent="0.35">
      <c r="A1" s="45" t="s">
        <v>117</v>
      </c>
      <c r="B1" s="45"/>
      <c r="C1" s="45"/>
      <c r="D1" s="45"/>
      <c r="E1" s="45"/>
      <c r="F1" s="45"/>
    </row>
    <row r="2" spans="1:8" s="4" customFormat="1" ht="18" x14ac:dyDescent="0.25">
      <c r="A2" s="46" t="s">
        <v>30</v>
      </c>
    </row>
    <row r="3" spans="1:8" s="1" customFormat="1" ht="12.75" x14ac:dyDescent="0.2"/>
    <row r="4" spans="1:8" s="1" customFormat="1" ht="15" x14ac:dyDescent="0.25">
      <c r="A4" s="47" t="s">
        <v>118</v>
      </c>
    </row>
    <row r="5" spans="1:8" x14ac:dyDescent="0.2">
      <c r="A5" s="2" t="s">
        <v>16</v>
      </c>
    </row>
    <row r="6" spans="1:8" x14ac:dyDescent="0.2">
      <c r="A6" s="2" t="s">
        <v>124</v>
      </c>
    </row>
    <row r="9" spans="1:8" ht="15.75" x14ac:dyDescent="0.25">
      <c r="A9" s="5" t="s">
        <v>126</v>
      </c>
    </row>
    <row r="10" spans="1:8" s="1" customFormat="1" ht="16.5" customHeight="1" x14ac:dyDescent="0.2">
      <c r="A10" s="48" t="s">
        <v>127</v>
      </c>
      <c r="B10" s="49"/>
      <c r="C10" s="49"/>
      <c r="D10" s="49"/>
      <c r="E10" s="49"/>
      <c r="F10" s="49"/>
      <c r="G10" s="50"/>
      <c r="H10" s="50"/>
    </row>
    <row r="11" spans="1:8" s="1" customFormat="1" x14ac:dyDescent="0.2">
      <c r="A11" s="48" t="s">
        <v>128</v>
      </c>
      <c r="B11" s="49"/>
      <c r="C11" s="49"/>
      <c r="D11" s="49"/>
      <c r="E11" s="49"/>
      <c r="F11" s="49"/>
      <c r="G11" s="50"/>
      <c r="H11" s="50"/>
    </row>
    <row r="12" spans="1:8" s="1" customFormat="1" x14ac:dyDescent="0.2">
      <c r="A12" s="48" t="s">
        <v>129</v>
      </c>
      <c r="B12" s="49"/>
      <c r="C12" s="49"/>
      <c r="D12" s="49"/>
      <c r="E12" s="49"/>
      <c r="F12" s="49"/>
      <c r="G12" s="50"/>
      <c r="H12" s="50"/>
    </row>
    <row r="13" spans="1:8" s="1" customFormat="1" x14ac:dyDescent="0.2">
      <c r="A13" s="48" t="s">
        <v>130</v>
      </c>
      <c r="B13" s="49"/>
      <c r="C13" s="49"/>
      <c r="D13" s="49"/>
      <c r="E13" s="49"/>
      <c r="F13" s="49"/>
      <c r="G13" s="50"/>
      <c r="H13" s="50"/>
    </row>
    <row r="14" spans="1:8" s="1" customFormat="1" x14ac:dyDescent="0.2">
      <c r="A14" s="48" t="s">
        <v>131</v>
      </c>
      <c r="B14" s="49"/>
      <c r="C14" s="49"/>
      <c r="D14" s="49"/>
      <c r="E14" s="49"/>
      <c r="F14" s="49"/>
      <c r="G14" s="50"/>
      <c r="H14" s="50"/>
    </row>
    <row r="15" spans="1:8" s="1" customFormat="1" x14ac:dyDescent="0.2">
      <c r="A15" s="48" t="s">
        <v>132</v>
      </c>
      <c r="B15" s="49"/>
      <c r="C15" s="49"/>
      <c r="D15" s="49"/>
      <c r="E15" s="49"/>
      <c r="F15" s="49"/>
      <c r="G15" s="50"/>
      <c r="H15" s="50"/>
    </row>
    <row r="16" spans="1:8" s="1" customFormat="1" x14ac:dyDescent="0.2">
      <c r="A16" s="48" t="s">
        <v>133</v>
      </c>
      <c r="B16" s="49"/>
      <c r="C16" s="49"/>
      <c r="D16" s="49"/>
      <c r="E16" s="49"/>
      <c r="F16" s="49"/>
      <c r="G16" s="50"/>
      <c r="H16" s="50"/>
    </row>
    <row r="17" spans="1:8" s="1" customFormat="1" x14ac:dyDescent="0.2">
      <c r="A17" s="48" t="s">
        <v>134</v>
      </c>
      <c r="B17" s="49"/>
      <c r="C17" s="49"/>
      <c r="D17" s="49"/>
      <c r="E17" s="49"/>
      <c r="F17" s="49"/>
      <c r="G17" s="50"/>
      <c r="H17" s="50"/>
    </row>
    <row r="20" spans="1:8" s="6" customFormat="1" ht="15.75" x14ac:dyDescent="0.25">
      <c r="A20" s="5" t="s">
        <v>52</v>
      </c>
    </row>
    <row r="21" spans="1:8" s="1" customFormat="1" ht="12.75" x14ac:dyDescent="0.2">
      <c r="A21" s="1" t="s">
        <v>55</v>
      </c>
    </row>
    <row r="22" spans="1:8" s="1" customFormat="1" ht="12.75" x14ac:dyDescent="0.2">
      <c r="A22" s="1" t="s">
        <v>53</v>
      </c>
    </row>
    <row r="23" spans="1:8" s="1" customFormat="1" ht="12.75" x14ac:dyDescent="0.2">
      <c r="A23" s="1" t="s">
        <v>54</v>
      </c>
    </row>
    <row r="24" spans="1:8" s="1" customFormat="1" ht="12.75" x14ac:dyDescent="0.2"/>
    <row r="25" spans="1:8" s="1" customFormat="1" ht="12.75" x14ac:dyDescent="0.2">
      <c r="A25" s="1" t="s">
        <v>56</v>
      </c>
    </row>
    <row r="26" spans="1:8" s="1" customFormat="1" ht="12.75" x14ac:dyDescent="0.2">
      <c r="A26" s="1" t="s">
        <v>22</v>
      </c>
    </row>
    <row r="27" spans="1:8" s="1" customFormat="1" ht="12.75" x14ac:dyDescent="0.2"/>
    <row r="28" spans="1:8" s="1" customFormat="1" ht="12.75" x14ac:dyDescent="0.2">
      <c r="A28" s="1" t="s">
        <v>25</v>
      </c>
    </row>
    <row r="29" spans="1:8" s="1" customFormat="1" ht="12.75" x14ac:dyDescent="0.2">
      <c r="A29" s="1" t="s">
        <v>59</v>
      </c>
    </row>
    <row r="30" spans="1:8" s="1" customFormat="1" ht="12.75" x14ac:dyDescent="0.2">
      <c r="A30" s="1" t="s">
        <v>60</v>
      </c>
    </row>
    <row r="31" spans="1:8" s="1" customFormat="1" ht="12.75" x14ac:dyDescent="0.2"/>
    <row r="32" spans="1:8" s="1" customFormat="1" ht="12.75" x14ac:dyDescent="0.2">
      <c r="A32" s="1" t="s">
        <v>57</v>
      </c>
    </row>
    <row r="33" spans="1:1" s="1" customFormat="1" ht="12.75" x14ac:dyDescent="0.2">
      <c r="A33" s="1" t="s">
        <v>58</v>
      </c>
    </row>
    <row r="34" spans="1:1" s="1" customFormat="1" ht="12.75" x14ac:dyDescent="0.2"/>
    <row r="35" spans="1:1" x14ac:dyDescent="0.2">
      <c r="A35" s="1" t="s">
        <v>23</v>
      </c>
    </row>
    <row r="36" spans="1:1" x14ac:dyDescent="0.2">
      <c r="A36" s="1" t="s">
        <v>61</v>
      </c>
    </row>
    <row r="37" spans="1:1" x14ac:dyDescent="0.2">
      <c r="A37" s="1"/>
    </row>
    <row r="38" spans="1:1" x14ac:dyDescent="0.2">
      <c r="A38" s="1" t="s">
        <v>28</v>
      </c>
    </row>
    <row r="39" spans="1:1" x14ac:dyDescent="0.2">
      <c r="A39" s="1" t="s">
        <v>26</v>
      </c>
    </row>
    <row r="40" spans="1:1" x14ac:dyDescent="0.2">
      <c r="A40" s="1" t="s">
        <v>27</v>
      </c>
    </row>
    <row r="41" spans="1:1" x14ac:dyDescent="0.2">
      <c r="A41" s="1"/>
    </row>
    <row r="42" spans="1:1" x14ac:dyDescent="0.2">
      <c r="A42" s="1" t="s">
        <v>32</v>
      </c>
    </row>
    <row r="43" spans="1:1" x14ac:dyDescent="0.2">
      <c r="A43" s="1" t="s">
        <v>33</v>
      </c>
    </row>
    <row r="44" spans="1:1" x14ac:dyDescent="0.2">
      <c r="A44" s="1" t="s">
        <v>34</v>
      </c>
    </row>
    <row r="45" spans="1:1" x14ac:dyDescent="0.2">
      <c r="A45" s="1"/>
    </row>
    <row r="46" spans="1:1" x14ac:dyDescent="0.2">
      <c r="A46" s="1"/>
    </row>
    <row r="47" spans="1:1" s="4" customFormat="1" ht="15.75" x14ac:dyDescent="0.25">
      <c r="A47" s="5" t="s">
        <v>31</v>
      </c>
    </row>
    <row r="48" spans="1:1" s="1" customFormat="1" ht="12.75" x14ac:dyDescent="0.2">
      <c r="A48" s="1" t="s">
        <v>112</v>
      </c>
    </row>
    <row r="49" spans="1:1" s="1" customFormat="1" ht="12.75" x14ac:dyDescent="0.2">
      <c r="A49" s="1" t="s">
        <v>24</v>
      </c>
    </row>
    <row r="50" spans="1:1" s="1" customFormat="1" ht="12.75" x14ac:dyDescent="0.2">
      <c r="A50" s="4"/>
    </row>
    <row r="51" spans="1:1" x14ac:dyDescent="0.2">
      <c r="A51" s="1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2"/>
  <sheetViews>
    <sheetView zoomScaleNormal="100" workbookViewId="0">
      <selection activeCell="A7" sqref="A7"/>
    </sheetView>
  </sheetViews>
  <sheetFormatPr baseColWidth="10" defaultColWidth="11.5703125" defaultRowHeight="12.75" x14ac:dyDescent="0.2"/>
  <cols>
    <col min="1" max="1" width="44.140625" style="1" customWidth="1"/>
    <col min="2" max="2" width="3.28515625" style="1" bestFit="1" customWidth="1"/>
    <col min="3" max="11" width="10.140625" style="1" bestFit="1" customWidth="1"/>
    <col min="12" max="19" width="11.140625" style="1" bestFit="1" customWidth="1"/>
    <col min="20" max="16384" width="11.5703125" style="1"/>
  </cols>
  <sheetData>
    <row r="1" spans="1:19" s="37" customFormat="1" ht="23.25" x14ac:dyDescent="0.35">
      <c r="A1" s="45" t="s">
        <v>117</v>
      </c>
    </row>
    <row r="2" spans="1:19" s="37" customFormat="1" ht="18" x14ac:dyDescent="0.25">
      <c r="A2" s="38" t="s">
        <v>51</v>
      </c>
    </row>
    <row r="3" spans="1:19" x14ac:dyDescent="0.2">
      <c r="A3" s="7"/>
    </row>
    <row r="4" spans="1:19" ht="15" x14ac:dyDescent="0.25">
      <c r="A4" s="47" t="s">
        <v>118</v>
      </c>
    </row>
    <row r="5" spans="1:19" x14ac:dyDescent="0.2">
      <c r="A5" s="1" t="s">
        <v>16</v>
      </c>
    </row>
    <row r="6" spans="1:19" x14ac:dyDescent="0.2">
      <c r="A6" s="2" t="str">
        <f>Forklaring!A6</f>
        <v>Oppdatert pr. 13.11.2025</v>
      </c>
    </row>
    <row r="9" spans="1:19" s="4" customFormat="1" ht="15.75" x14ac:dyDescent="0.25">
      <c r="A9" s="39" t="s">
        <v>50</v>
      </c>
      <c r="B9" s="18"/>
      <c r="C9" s="18"/>
      <c r="D9" s="18"/>
    </row>
    <row r="10" spans="1:19" s="4" customFormat="1" ht="14.25" x14ac:dyDescent="0.2">
      <c r="A10" s="40"/>
      <c r="B10" s="41"/>
      <c r="C10" s="41">
        <v>2008</v>
      </c>
      <c r="D10" s="41">
        <v>2009</v>
      </c>
      <c r="E10" s="42">
        <v>2010</v>
      </c>
      <c r="F10" s="42">
        <v>2011</v>
      </c>
      <c r="G10" s="42">
        <v>2012</v>
      </c>
      <c r="H10" s="42">
        <v>2013</v>
      </c>
      <c r="I10" s="42">
        <v>2014</v>
      </c>
      <c r="J10" s="42">
        <v>2015</v>
      </c>
      <c r="K10" s="42">
        <v>2016</v>
      </c>
      <c r="L10" s="42">
        <v>2017</v>
      </c>
      <c r="M10" s="43" t="s">
        <v>115</v>
      </c>
      <c r="N10" s="43" t="s">
        <v>116</v>
      </c>
      <c r="O10" s="43" t="s">
        <v>119</v>
      </c>
      <c r="P10" s="43" t="s">
        <v>121</v>
      </c>
      <c r="Q10" s="43" t="s">
        <v>122</v>
      </c>
      <c r="R10" s="43" t="s">
        <v>123</v>
      </c>
      <c r="S10" s="43" t="s">
        <v>125</v>
      </c>
    </row>
    <row r="11" spans="1:19" x14ac:dyDescent="0.2">
      <c r="A11" s="9" t="s">
        <v>0</v>
      </c>
      <c r="B11" s="8" t="s">
        <v>1</v>
      </c>
      <c r="C11" s="10">
        <v>81</v>
      </c>
      <c r="D11" s="10">
        <v>82</v>
      </c>
      <c r="E11" s="1">
        <v>85</v>
      </c>
      <c r="F11" s="1">
        <v>89</v>
      </c>
      <c r="G11" s="1">
        <v>83</v>
      </c>
      <c r="H11" s="1">
        <v>75</v>
      </c>
      <c r="I11" s="1">
        <v>77</v>
      </c>
      <c r="J11" s="1">
        <v>78</v>
      </c>
      <c r="K11" s="1">
        <v>77</v>
      </c>
      <c r="L11" s="1">
        <v>68</v>
      </c>
      <c r="M11" s="1">
        <v>75</v>
      </c>
      <c r="N11" s="1">
        <v>73</v>
      </c>
      <c r="O11" s="1">
        <v>71</v>
      </c>
      <c r="P11" s="1">
        <v>73</v>
      </c>
      <c r="Q11" s="1">
        <v>81</v>
      </c>
      <c r="R11" s="1">
        <v>73</v>
      </c>
      <c r="S11" s="1">
        <v>75</v>
      </c>
    </row>
    <row r="12" spans="1:19" x14ac:dyDescent="0.2">
      <c r="A12" s="9" t="s">
        <v>18</v>
      </c>
      <c r="B12" s="8" t="s">
        <v>1</v>
      </c>
      <c r="C12" s="10">
        <v>156</v>
      </c>
      <c r="D12" s="10">
        <v>151</v>
      </c>
      <c r="E12" s="1">
        <v>128</v>
      </c>
      <c r="F12" s="1">
        <v>163</v>
      </c>
      <c r="G12" s="1">
        <v>151</v>
      </c>
      <c r="H12" s="1">
        <v>149</v>
      </c>
      <c r="I12" s="1">
        <v>130</v>
      </c>
      <c r="J12" s="1">
        <v>153</v>
      </c>
      <c r="K12" s="1">
        <v>156</v>
      </c>
      <c r="L12" s="1">
        <v>139</v>
      </c>
      <c r="M12" s="1">
        <v>145</v>
      </c>
      <c r="N12" s="1">
        <v>144</v>
      </c>
      <c r="O12" s="1">
        <v>146</v>
      </c>
      <c r="P12" s="1">
        <v>141</v>
      </c>
      <c r="Q12" s="1">
        <v>151</v>
      </c>
      <c r="R12" s="1">
        <v>145</v>
      </c>
      <c r="S12" s="1">
        <v>151</v>
      </c>
    </row>
    <row r="13" spans="1:19" ht="14.25" x14ac:dyDescent="0.2">
      <c r="A13" s="9" t="s">
        <v>113</v>
      </c>
      <c r="B13" s="1" t="s">
        <v>1</v>
      </c>
      <c r="C13" s="1">
        <v>210</v>
      </c>
      <c r="D13" s="1">
        <v>203</v>
      </c>
      <c r="E13" s="1">
        <v>201</v>
      </c>
      <c r="F13" s="1">
        <v>202</v>
      </c>
      <c r="G13" s="1">
        <v>197</v>
      </c>
      <c r="H13" s="1">
        <v>190</v>
      </c>
      <c r="I13" s="1">
        <v>189</v>
      </c>
      <c r="J13" s="1">
        <v>189</v>
      </c>
      <c r="K13" s="1">
        <v>187</v>
      </c>
      <c r="L13" s="1">
        <v>194</v>
      </c>
      <c r="M13" s="1">
        <v>169</v>
      </c>
      <c r="N13" s="1">
        <v>168</v>
      </c>
      <c r="O13" s="1">
        <v>173</v>
      </c>
      <c r="P13" s="1">
        <v>165</v>
      </c>
      <c r="Q13" s="1">
        <v>169</v>
      </c>
      <c r="R13" s="1">
        <v>166</v>
      </c>
      <c r="S13" s="1">
        <v>168</v>
      </c>
    </row>
    <row r="14" spans="1:19" x14ac:dyDescent="0.2">
      <c r="A14" s="11" t="s">
        <v>2</v>
      </c>
      <c r="B14" s="12" t="s">
        <v>3</v>
      </c>
      <c r="C14" s="13">
        <f t="shared" ref="C14:G14" si="0">(C12/C13)*100</f>
        <v>74.285714285714292</v>
      </c>
      <c r="D14" s="13">
        <f t="shared" si="0"/>
        <v>74.384236453201964</v>
      </c>
      <c r="E14" s="13">
        <f t="shared" si="0"/>
        <v>63.681592039800996</v>
      </c>
      <c r="F14" s="13">
        <f t="shared" si="0"/>
        <v>80.693069306930695</v>
      </c>
      <c r="G14" s="13">
        <f t="shared" si="0"/>
        <v>76.649746192893403</v>
      </c>
      <c r="H14" s="13">
        <f t="shared" ref="H14:L14" si="1">(H12/H13)*100</f>
        <v>78.421052631578945</v>
      </c>
      <c r="I14" s="13">
        <f t="shared" si="1"/>
        <v>68.783068783068785</v>
      </c>
      <c r="J14" s="13">
        <f t="shared" si="1"/>
        <v>80.952380952380949</v>
      </c>
      <c r="K14" s="13">
        <f t="shared" si="1"/>
        <v>83.422459893048128</v>
      </c>
      <c r="L14" s="13">
        <f t="shared" si="1"/>
        <v>71.649484536082468</v>
      </c>
      <c r="M14" s="13">
        <f t="shared" ref="M14:N14" si="2">(M12/M13)*100</f>
        <v>85.798816568047343</v>
      </c>
      <c r="N14" s="13">
        <f t="shared" si="2"/>
        <v>85.714285714285708</v>
      </c>
      <c r="O14" s="13">
        <f t="shared" ref="O14:Q14" si="3">(O12/O13)*100</f>
        <v>84.393063583815035</v>
      </c>
      <c r="P14" s="13">
        <f t="shared" si="3"/>
        <v>85.454545454545453</v>
      </c>
      <c r="Q14" s="13">
        <f t="shared" si="3"/>
        <v>89.349112426035504</v>
      </c>
      <c r="R14" s="13">
        <f t="shared" ref="R14:S14" si="4">(R12/R13)*100</f>
        <v>87.349397590361448</v>
      </c>
      <c r="S14" s="13">
        <f t="shared" si="4"/>
        <v>89.88095238095238</v>
      </c>
    </row>
    <row r="15" spans="1:19" s="16" customFormat="1" ht="11.25" x14ac:dyDescent="0.2">
      <c r="A15" s="14" t="s">
        <v>120</v>
      </c>
      <c r="B15" s="15"/>
      <c r="C15" s="15"/>
      <c r="D15" s="15"/>
    </row>
    <row r="16" spans="1:19" x14ac:dyDescent="0.2">
      <c r="A16" s="17" t="s">
        <v>114</v>
      </c>
      <c r="B16" s="8"/>
      <c r="C16" s="8"/>
      <c r="D16" s="8"/>
    </row>
    <row r="17" spans="1:19" x14ac:dyDescent="0.2">
      <c r="A17" s="17"/>
      <c r="B17" s="8"/>
      <c r="C17" s="8"/>
      <c r="D17" s="8"/>
    </row>
    <row r="18" spans="1:19" x14ac:dyDescent="0.2">
      <c r="A18" s="17"/>
      <c r="B18" s="8"/>
      <c r="C18" s="8"/>
      <c r="D18" s="8"/>
    </row>
    <row r="19" spans="1:19" s="4" customFormat="1" ht="15.75" x14ac:dyDescent="0.25">
      <c r="A19" s="39" t="s">
        <v>44</v>
      </c>
      <c r="B19" s="18"/>
      <c r="C19" s="18"/>
      <c r="D19" s="18"/>
    </row>
    <row r="20" spans="1:19" x14ac:dyDescent="0.2">
      <c r="A20" s="9" t="s">
        <v>69</v>
      </c>
      <c r="B20" s="18"/>
      <c r="C20" s="18"/>
      <c r="D20" s="18"/>
    </row>
    <row r="21" spans="1:19" s="4" customFormat="1" x14ac:dyDescent="0.2">
      <c r="A21" s="40"/>
      <c r="B21" s="41"/>
      <c r="C21" s="41">
        <v>2008</v>
      </c>
      <c r="D21" s="41">
        <v>2009</v>
      </c>
      <c r="E21" s="42">
        <v>2010</v>
      </c>
      <c r="F21" s="42">
        <v>2011</v>
      </c>
      <c r="G21" s="42">
        <v>2012</v>
      </c>
      <c r="H21" s="42">
        <v>2013</v>
      </c>
      <c r="I21" s="42">
        <v>2014</v>
      </c>
      <c r="J21" s="42">
        <v>2015</v>
      </c>
      <c r="K21" s="42">
        <v>2016</v>
      </c>
      <c r="L21" s="42">
        <v>2017</v>
      </c>
      <c r="M21" s="42">
        <v>2018</v>
      </c>
      <c r="N21" s="42">
        <v>2019</v>
      </c>
      <c r="O21" s="42">
        <v>2020</v>
      </c>
      <c r="P21" s="42">
        <v>2021</v>
      </c>
      <c r="Q21" s="42">
        <v>2022</v>
      </c>
      <c r="R21" s="42">
        <v>2023</v>
      </c>
      <c r="S21" s="42">
        <v>2024</v>
      </c>
    </row>
    <row r="22" spans="1:19" x14ac:dyDescent="0.2">
      <c r="A22" s="19" t="s">
        <v>70</v>
      </c>
      <c r="B22" s="8" t="s">
        <v>4</v>
      </c>
      <c r="C22" s="20">
        <v>21897658.567901202</v>
      </c>
      <c r="D22" s="20">
        <v>23538042.597561002</v>
      </c>
      <c r="E22" s="10">
        <v>19484808.3529412</v>
      </c>
      <c r="F22" s="10">
        <v>28621827.449438199</v>
      </c>
      <c r="G22" s="10">
        <v>30286726.722891599</v>
      </c>
      <c r="H22" s="10">
        <v>36995287.9333333</v>
      </c>
      <c r="I22" s="10">
        <v>33692021.467532501</v>
      </c>
      <c r="J22" s="10">
        <v>43244466.038461499</v>
      </c>
      <c r="K22" s="10">
        <v>49198765.181818202</v>
      </c>
      <c r="L22" s="10">
        <v>56344903.0735294</v>
      </c>
      <c r="M22" s="10">
        <v>61896156.180555597</v>
      </c>
      <c r="N22" s="10">
        <v>71078559</v>
      </c>
      <c r="O22" s="10">
        <v>87963713</v>
      </c>
      <c r="P22" s="10">
        <v>93191496</v>
      </c>
      <c r="Q22" s="10">
        <v>100248952</v>
      </c>
      <c r="R22" s="10">
        <v>148240371</v>
      </c>
      <c r="S22" s="10">
        <v>175131472</v>
      </c>
    </row>
    <row r="23" spans="1:19" x14ac:dyDescent="0.2">
      <c r="A23" s="9" t="s">
        <v>71</v>
      </c>
      <c r="B23" s="8" t="s">
        <v>4</v>
      </c>
      <c r="C23" s="10">
        <v>1650018.5555555599</v>
      </c>
      <c r="D23" s="10">
        <v>1683809.5365853701</v>
      </c>
      <c r="E23" s="10">
        <v>1574920.87058824</v>
      </c>
      <c r="F23" s="10">
        <v>1690092.08988764</v>
      </c>
      <c r="G23" s="10">
        <v>1491022.5180722901</v>
      </c>
      <c r="H23" s="10">
        <v>2174150.4533333299</v>
      </c>
      <c r="I23" s="10">
        <v>1621833.9090909101</v>
      </c>
      <c r="J23" s="10">
        <v>1523786.0384615399</v>
      </c>
      <c r="K23" s="10">
        <v>1768545.18181818</v>
      </c>
      <c r="L23" s="10">
        <v>1606697.29411765</v>
      </c>
      <c r="M23" s="10">
        <v>1812236.8472222199</v>
      </c>
      <c r="N23" s="10">
        <v>1748818</v>
      </c>
      <c r="O23" s="10">
        <v>1501020</v>
      </c>
      <c r="P23" s="10">
        <v>1485121</v>
      </c>
      <c r="Q23" s="10">
        <v>2061255</v>
      </c>
      <c r="R23" s="10">
        <v>1221693</v>
      </c>
      <c r="S23" s="10">
        <v>1932226</v>
      </c>
    </row>
    <row r="24" spans="1:19" x14ac:dyDescent="0.2">
      <c r="A24" s="9" t="s">
        <v>72</v>
      </c>
      <c r="B24" s="8" t="s">
        <v>4</v>
      </c>
      <c r="C24" s="10">
        <v>288858.02469135798</v>
      </c>
      <c r="D24" s="10">
        <v>764761.43902438995</v>
      </c>
      <c r="E24" s="10">
        <v>595890.68235294102</v>
      </c>
      <c r="F24" s="10">
        <v>919868.96629213495</v>
      </c>
      <c r="G24" s="10">
        <v>1344460.84337349</v>
      </c>
      <c r="H24" s="10">
        <v>1219360</v>
      </c>
      <c r="I24" s="10">
        <v>462000</v>
      </c>
      <c r="J24" s="10">
        <v>1451211.5384615399</v>
      </c>
      <c r="K24" s="10">
        <v>684597.40259740304</v>
      </c>
      <c r="L24" s="10">
        <v>1012264.70588235</v>
      </c>
      <c r="M24" s="10">
        <v>1482277.7777777801</v>
      </c>
      <c r="N24" s="10">
        <v>547945</v>
      </c>
      <c r="O24" s="10">
        <v>1126479</v>
      </c>
      <c r="P24" s="10">
        <v>713137</v>
      </c>
      <c r="Q24" s="10">
        <v>771503</v>
      </c>
      <c r="R24" s="10">
        <v>1439371</v>
      </c>
      <c r="S24" s="10">
        <v>1526606</v>
      </c>
    </row>
    <row r="25" spans="1:19" x14ac:dyDescent="0.2">
      <c r="A25" s="9" t="s">
        <v>73</v>
      </c>
      <c r="B25" s="8" t="s">
        <v>4</v>
      </c>
      <c r="C25" s="10">
        <v>98653.222222222204</v>
      </c>
      <c r="D25" s="10">
        <v>177433.62195122</v>
      </c>
      <c r="E25" s="10">
        <v>127678.305882353</v>
      </c>
      <c r="F25" s="10">
        <v>195183.39325842701</v>
      </c>
      <c r="G25" s="10">
        <v>283611.19277108402</v>
      </c>
      <c r="H25" s="10">
        <v>218409.48</v>
      </c>
      <c r="I25" s="10">
        <v>187244.42857142899</v>
      </c>
      <c r="J25" s="10">
        <v>294073.06410256401</v>
      </c>
      <c r="K25" s="10">
        <v>288397.40259740298</v>
      </c>
      <c r="L25" s="10">
        <v>197102.985294118</v>
      </c>
      <c r="M25" s="10">
        <v>675862.58333333302</v>
      </c>
      <c r="N25" s="10">
        <v>58125</v>
      </c>
      <c r="O25" s="10">
        <v>34772</v>
      </c>
      <c r="P25" s="10">
        <v>486377</v>
      </c>
      <c r="Q25" s="10">
        <v>130723</v>
      </c>
      <c r="R25" s="10">
        <v>283250</v>
      </c>
      <c r="S25" s="10">
        <v>1189120</v>
      </c>
    </row>
    <row r="26" spans="1:19" x14ac:dyDescent="0.2">
      <c r="A26" s="9" t="s">
        <v>74</v>
      </c>
      <c r="B26" s="8" t="s">
        <v>4</v>
      </c>
      <c r="C26" s="21">
        <v>350105.18518518499</v>
      </c>
      <c r="D26" s="21">
        <v>260729.02439024401</v>
      </c>
      <c r="E26" s="10">
        <v>245914.764705882</v>
      </c>
      <c r="F26" s="10">
        <v>257735.20224719099</v>
      </c>
      <c r="G26" s="10">
        <v>281669.07228915702</v>
      </c>
      <c r="H26" s="10">
        <v>445896.33333333302</v>
      </c>
      <c r="I26" s="10">
        <v>349067.25974026002</v>
      </c>
      <c r="J26" s="10">
        <v>1077759.8589743599</v>
      </c>
      <c r="K26" s="10">
        <v>434744.31168831198</v>
      </c>
      <c r="L26" s="10">
        <v>761211.63235294097</v>
      </c>
      <c r="M26" s="10">
        <v>642448.80555555597</v>
      </c>
      <c r="N26" s="10">
        <v>1754604</v>
      </c>
      <c r="O26" s="10">
        <v>2121888</v>
      </c>
      <c r="P26" s="10">
        <v>690830</v>
      </c>
      <c r="Q26" s="10">
        <v>2128810</v>
      </c>
      <c r="R26" s="10">
        <v>2746720</v>
      </c>
      <c r="S26" s="10">
        <v>2261345</v>
      </c>
    </row>
    <row r="27" spans="1:19" x14ac:dyDescent="0.2">
      <c r="A27" s="9" t="s">
        <v>45</v>
      </c>
      <c r="B27" s="8" t="s">
        <v>4</v>
      </c>
      <c r="C27" s="25">
        <f t="shared" ref="C27:D27" si="5">SUM(C22:C26)</f>
        <v>24285293.55555553</v>
      </c>
      <c r="D27" s="25">
        <f t="shared" si="5"/>
        <v>26424776.21951222</v>
      </c>
      <c r="E27" s="25">
        <f t="shared" ref="E27:J27" si="6">SUM(E22:E26)</f>
        <v>22029212.976470616</v>
      </c>
      <c r="F27" s="25">
        <f t="shared" si="6"/>
        <v>31684707.101123594</v>
      </c>
      <c r="G27" s="25">
        <f t="shared" si="6"/>
        <v>33687490.349397615</v>
      </c>
      <c r="H27" s="25">
        <f t="shared" si="6"/>
        <v>41053104.199999966</v>
      </c>
      <c r="I27" s="25">
        <f t="shared" si="6"/>
        <v>36312167.064935096</v>
      </c>
      <c r="J27" s="25">
        <f t="shared" si="6"/>
        <v>47591296.538461499</v>
      </c>
      <c r="K27" s="25">
        <v>52375049.480519503</v>
      </c>
      <c r="L27" s="25">
        <v>59922179.691176459</v>
      </c>
      <c r="M27" s="25">
        <f>SUM(M22:M26)</f>
        <v>66508982.194444492</v>
      </c>
      <c r="N27" s="25">
        <v>75188051</v>
      </c>
      <c r="O27" s="25">
        <v>92747872</v>
      </c>
      <c r="P27" s="25">
        <v>96566960</v>
      </c>
      <c r="Q27" s="25">
        <v>105341243</v>
      </c>
      <c r="R27" s="25">
        <v>153931405</v>
      </c>
      <c r="S27" s="25">
        <v>182040769</v>
      </c>
    </row>
    <row r="28" spans="1:19" x14ac:dyDescent="0.2">
      <c r="A28" s="9"/>
      <c r="B28" s="8"/>
      <c r="C28" s="23"/>
      <c r="D28" s="23"/>
      <c r="E28" s="24"/>
      <c r="F28" s="24"/>
      <c r="G28" s="24"/>
      <c r="H28" s="24"/>
      <c r="I28" s="24"/>
      <c r="J28" s="24"/>
      <c r="K28" s="24"/>
      <c r="L28" s="24"/>
      <c r="M28" s="10"/>
      <c r="N28" s="10"/>
      <c r="O28" s="10"/>
      <c r="P28" s="10"/>
      <c r="Q28" s="10"/>
      <c r="R28" s="10"/>
      <c r="S28" s="10"/>
    </row>
    <row r="29" spans="1:19" x14ac:dyDescent="0.2">
      <c r="A29" s="9" t="s">
        <v>75</v>
      </c>
      <c r="B29" s="8" t="s">
        <v>4</v>
      </c>
      <c r="C29" s="20">
        <v>2956177.3456790121</v>
      </c>
      <c r="D29" s="20">
        <v>3008052.8170731701</v>
      </c>
      <c r="E29" s="10">
        <v>3344895.3647058802</v>
      </c>
      <c r="F29" s="10">
        <v>3971959.6179775302</v>
      </c>
      <c r="G29" s="10">
        <v>4446351.3734939797</v>
      </c>
      <c r="H29" s="10">
        <v>7118562.13333333</v>
      </c>
      <c r="I29" s="10">
        <v>6055805.1688311696</v>
      </c>
      <c r="J29" s="10">
        <v>5890521.4871794898</v>
      </c>
      <c r="K29" s="10">
        <v>8050258.7142857099</v>
      </c>
      <c r="L29" s="10">
        <v>8723020.6764705908</v>
      </c>
      <c r="M29" s="10">
        <v>8803454.5833333302</v>
      </c>
      <c r="N29" s="10">
        <v>11173336</v>
      </c>
      <c r="O29" s="10">
        <v>11726129</v>
      </c>
      <c r="P29" s="10">
        <v>13045869</v>
      </c>
      <c r="Q29" s="10">
        <v>13154801</v>
      </c>
      <c r="R29" s="10">
        <v>17196371</v>
      </c>
      <c r="S29" s="10">
        <v>17816873</v>
      </c>
    </row>
    <row r="30" spans="1:19" x14ac:dyDescent="0.2">
      <c r="A30" s="9" t="s">
        <v>76</v>
      </c>
      <c r="B30" s="8" t="s">
        <v>4</v>
      </c>
      <c r="C30" s="10">
        <v>2701397.3950617285</v>
      </c>
      <c r="D30" s="10">
        <v>3185908.3902439</v>
      </c>
      <c r="E30" s="10">
        <v>2341417.8117647101</v>
      </c>
      <c r="F30" s="10">
        <v>4573782.5617977502</v>
      </c>
      <c r="G30" s="10">
        <v>4641994.6746987998</v>
      </c>
      <c r="H30" s="10">
        <v>6469341.5733333305</v>
      </c>
      <c r="I30" s="10">
        <v>4477730.3896103902</v>
      </c>
      <c r="J30" s="10">
        <v>8270496.0256410297</v>
      </c>
      <c r="K30" s="10">
        <v>8327266.5064935097</v>
      </c>
      <c r="L30" s="10">
        <v>9015700.6764705908</v>
      </c>
      <c r="M30" s="10">
        <v>9369920.7777777798</v>
      </c>
      <c r="N30" s="10">
        <v>11277913</v>
      </c>
      <c r="O30" s="10">
        <v>14394799</v>
      </c>
      <c r="P30" s="10">
        <v>14342698</v>
      </c>
      <c r="Q30" s="10">
        <v>17163421</v>
      </c>
      <c r="R30" s="10">
        <v>23456333</v>
      </c>
      <c r="S30" s="10">
        <v>30380340</v>
      </c>
    </row>
    <row r="31" spans="1:19" x14ac:dyDescent="0.2">
      <c r="A31" s="9" t="s">
        <v>77</v>
      </c>
      <c r="B31" s="8" t="s">
        <v>4</v>
      </c>
      <c r="C31" s="10">
        <v>278850.87654320989</v>
      </c>
      <c r="D31" s="10">
        <v>288119.85365853697</v>
      </c>
      <c r="E31" s="10">
        <v>253195.04705882401</v>
      </c>
      <c r="F31" s="10">
        <v>319709.49438202201</v>
      </c>
      <c r="G31" s="10">
        <v>323904.80722891598</v>
      </c>
      <c r="H31" s="10">
        <v>367779.72</v>
      </c>
      <c r="I31" s="10">
        <v>318002.96103896102</v>
      </c>
      <c r="J31" s="10">
        <v>388490.67948718002</v>
      </c>
      <c r="K31" s="10">
        <v>416356.44155844202</v>
      </c>
      <c r="L31" s="10">
        <v>575537.17647058796</v>
      </c>
      <c r="M31" s="10">
        <v>508171.95833333302</v>
      </c>
      <c r="N31" s="10">
        <v>666947</v>
      </c>
      <c r="O31" s="10">
        <v>849790</v>
      </c>
      <c r="P31" s="10">
        <v>930091</v>
      </c>
      <c r="Q31" s="10">
        <v>987191</v>
      </c>
      <c r="R31" s="10">
        <v>1205223</v>
      </c>
      <c r="S31" s="10">
        <v>1470654</v>
      </c>
    </row>
    <row r="32" spans="1:19" x14ac:dyDescent="0.2">
      <c r="A32" s="9" t="s">
        <v>78</v>
      </c>
      <c r="B32" s="8" t="s">
        <v>4</v>
      </c>
      <c r="C32" s="10">
        <v>3924419.6913580247</v>
      </c>
      <c r="D32" s="10">
        <v>4136748.4878048799</v>
      </c>
      <c r="E32" s="10">
        <v>2886689.54117647</v>
      </c>
      <c r="F32" s="10">
        <v>4431778.4157303404</v>
      </c>
      <c r="G32" s="10">
        <v>4442133.1686747</v>
      </c>
      <c r="H32" s="10">
        <v>4982673.1733333301</v>
      </c>
      <c r="I32" s="10">
        <v>4262908.0129870102</v>
      </c>
      <c r="J32" s="10">
        <v>4610233.5641025603</v>
      </c>
      <c r="K32" s="10">
        <v>6291125.1168831196</v>
      </c>
      <c r="L32" s="10">
        <v>6974065.70588235</v>
      </c>
      <c r="M32" s="10">
        <v>7226889.2777777798</v>
      </c>
      <c r="N32" s="10">
        <v>8498832</v>
      </c>
      <c r="O32" s="10">
        <v>11598087</v>
      </c>
      <c r="P32" s="10">
        <v>13334072</v>
      </c>
      <c r="Q32" s="10">
        <v>13126439</v>
      </c>
      <c r="R32" s="10">
        <v>19622776</v>
      </c>
      <c r="S32" s="10">
        <v>26696881</v>
      </c>
    </row>
    <row r="33" spans="1:19" x14ac:dyDescent="0.2">
      <c r="A33" s="9" t="s">
        <v>79</v>
      </c>
      <c r="B33" s="8" t="s">
        <v>4</v>
      </c>
      <c r="C33" s="10">
        <v>1337074.8395061728</v>
      </c>
      <c r="D33" s="10">
        <v>323953.06097560999</v>
      </c>
      <c r="E33" s="10">
        <v>618220.55294117599</v>
      </c>
      <c r="F33" s="10">
        <v>1401808.1797752799</v>
      </c>
      <c r="G33" s="10">
        <v>1180891.4698795199</v>
      </c>
      <c r="H33" s="10">
        <v>758847.28</v>
      </c>
      <c r="I33" s="10">
        <v>729639.98701298703</v>
      </c>
      <c r="J33" s="10">
        <v>-608524.55128205102</v>
      </c>
      <c r="K33" s="10">
        <v>958369.79220779205</v>
      </c>
      <c r="L33" s="10">
        <v>165427.92647058799</v>
      </c>
      <c r="M33" s="10">
        <v>2835715.7916666698</v>
      </c>
      <c r="N33" s="10">
        <v>7067727</v>
      </c>
      <c r="O33" s="10">
        <v>1871540</v>
      </c>
      <c r="P33" s="10">
        <v>1516784</v>
      </c>
      <c r="Q33" s="10">
        <v>741011</v>
      </c>
      <c r="R33" s="10">
        <v>11478907</v>
      </c>
      <c r="S33" s="10">
        <v>4700302</v>
      </c>
    </row>
    <row r="34" spans="1:19" x14ac:dyDescent="0.2">
      <c r="A34" s="9" t="s">
        <v>80</v>
      </c>
      <c r="B34" s="8" t="s">
        <v>4</v>
      </c>
      <c r="C34" s="10">
        <v>4093429.9012345681</v>
      </c>
      <c r="D34" s="10">
        <v>5167845.3292682897</v>
      </c>
      <c r="E34" s="10">
        <v>3835660.0705882399</v>
      </c>
      <c r="F34" s="10">
        <v>5514697.0449438198</v>
      </c>
      <c r="G34" s="10">
        <v>6264272.5662650596</v>
      </c>
      <c r="H34" s="10">
        <v>7409038.0266666701</v>
      </c>
      <c r="I34" s="10">
        <v>5955046.9870129898</v>
      </c>
      <c r="J34" s="10">
        <v>8313602.7564102598</v>
      </c>
      <c r="K34" s="10">
        <v>9299208.6363636404</v>
      </c>
      <c r="L34" s="10">
        <v>10733679.0147059</v>
      </c>
      <c r="M34" s="10">
        <v>11888581.625</v>
      </c>
      <c r="N34" s="10">
        <v>12097003</v>
      </c>
      <c r="O34" s="10">
        <v>12748867</v>
      </c>
      <c r="P34" s="10">
        <v>14526303</v>
      </c>
      <c r="Q34" s="10">
        <v>14034309</v>
      </c>
      <c r="R34" s="10">
        <v>17581554</v>
      </c>
      <c r="S34" s="10">
        <v>18526356</v>
      </c>
    </row>
    <row r="35" spans="1:19" x14ac:dyDescent="0.2">
      <c r="A35" s="9" t="s">
        <v>81</v>
      </c>
      <c r="B35" s="8" t="s">
        <v>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</row>
    <row r="36" spans="1:19" x14ac:dyDescent="0.2">
      <c r="A36" s="9" t="s">
        <v>82</v>
      </c>
      <c r="B36" s="8" t="s">
        <v>4</v>
      </c>
      <c r="C36" s="10">
        <v>1417420</v>
      </c>
      <c r="D36" s="10">
        <v>1539171</v>
      </c>
      <c r="E36" s="10">
        <v>1529657.3176470599</v>
      </c>
      <c r="F36" s="10">
        <v>2295960.0674157301</v>
      </c>
      <c r="G36" s="10">
        <v>2751608.4819277101</v>
      </c>
      <c r="H36" s="10">
        <v>3247854.76</v>
      </c>
      <c r="I36" s="10">
        <v>3215617.2727272701</v>
      </c>
      <c r="J36" s="10">
        <v>3950380.3333333302</v>
      </c>
      <c r="K36" s="10">
        <v>3994610.5194805199</v>
      </c>
      <c r="L36" s="10">
        <v>5401931.3088235296</v>
      </c>
      <c r="M36" s="10">
        <v>6658488.0555555597</v>
      </c>
      <c r="N36" s="10">
        <v>7975207</v>
      </c>
      <c r="O36" s="10">
        <v>10539420</v>
      </c>
      <c r="P36" s="10">
        <v>10474375</v>
      </c>
      <c r="Q36" s="10">
        <v>10556926</v>
      </c>
      <c r="R36" s="10">
        <v>14157319</v>
      </c>
      <c r="S36" s="10">
        <v>15763969</v>
      </c>
    </row>
    <row r="37" spans="1:19" x14ac:dyDescent="0.2">
      <c r="A37" s="9" t="s">
        <v>83</v>
      </c>
      <c r="B37" s="8" t="s">
        <v>4</v>
      </c>
      <c r="C37" s="10">
        <v>1117636.1481481481</v>
      </c>
      <c r="D37" s="10">
        <v>1085091.41463415</v>
      </c>
      <c r="E37" s="10">
        <v>1056087.7294117601</v>
      </c>
      <c r="F37" s="10">
        <v>1493496.0674157301</v>
      </c>
      <c r="G37" s="10">
        <v>1331754.7469879501</v>
      </c>
      <c r="H37" s="10">
        <v>1831732.0266666701</v>
      </c>
      <c r="I37" s="10">
        <v>1541123.12987013</v>
      </c>
      <c r="J37" s="10">
        <v>1899625.83333333</v>
      </c>
      <c r="K37" s="10">
        <v>2377817.2727272701</v>
      </c>
      <c r="L37" s="10">
        <v>3039329.4117647102</v>
      </c>
      <c r="M37" s="10">
        <v>3742154.8611111101</v>
      </c>
      <c r="N37" s="10">
        <v>4318608</v>
      </c>
      <c r="O37" s="10">
        <v>3811368</v>
      </c>
      <c r="P37" s="10">
        <v>5356222</v>
      </c>
      <c r="Q37" s="10">
        <v>7340642</v>
      </c>
      <c r="R37" s="10">
        <v>7577313</v>
      </c>
      <c r="S37" s="10">
        <v>7395191</v>
      </c>
    </row>
    <row r="38" spans="1:19" x14ac:dyDescent="0.2">
      <c r="A38" s="9" t="s">
        <v>84</v>
      </c>
      <c r="B38" s="8" t="s">
        <v>4</v>
      </c>
      <c r="C38" s="21">
        <v>4386307.3580246912</v>
      </c>
      <c r="D38" s="21">
        <v>4062044.58536585</v>
      </c>
      <c r="E38" s="10">
        <v>3924221.6352941198</v>
      </c>
      <c r="F38" s="10">
        <v>5286428.7865168499</v>
      </c>
      <c r="G38" s="10">
        <v>5603621.10843373</v>
      </c>
      <c r="H38" s="10">
        <v>6264460.3066666704</v>
      </c>
      <c r="I38" s="10">
        <v>6403575.7662337702</v>
      </c>
      <c r="J38" s="10">
        <v>8765261.6153846197</v>
      </c>
      <c r="K38" s="10">
        <v>8246065.5064935097</v>
      </c>
      <c r="L38" s="10">
        <v>9917687.1617647093</v>
      </c>
      <c r="M38" s="10">
        <v>13678564.25</v>
      </c>
      <c r="N38" s="10">
        <v>14513881</v>
      </c>
      <c r="O38" s="10">
        <v>15912599</v>
      </c>
      <c r="P38" s="10">
        <v>16023982</v>
      </c>
      <c r="Q38" s="10">
        <v>17720921</v>
      </c>
      <c r="R38" s="10">
        <v>25305305</v>
      </c>
      <c r="S38" s="10">
        <v>28950712</v>
      </c>
    </row>
    <row r="39" spans="1:19" x14ac:dyDescent="0.2">
      <c r="A39" s="9" t="s">
        <v>46</v>
      </c>
      <c r="B39" s="8" t="s">
        <v>4</v>
      </c>
      <c r="C39" s="25">
        <f>C29+C30+C31+C32-C33+C34+C35+C36+C37+C38</f>
        <v>19538563.876543209</v>
      </c>
      <c r="D39" s="25">
        <f>D29+D30+D31+D32-D33+D34+D35+D36+D37+D38</f>
        <v>22149028.817073166</v>
      </c>
      <c r="E39" s="25">
        <f t="shared" ref="E39:J39" si="7">E29+E30+E31+E32-E33+E34+E35+E37+E38+E36</f>
        <v>18553603.964705888</v>
      </c>
      <c r="F39" s="25">
        <f t="shared" si="7"/>
        <v>26486003.87640449</v>
      </c>
      <c r="G39" s="25">
        <f t="shared" si="7"/>
        <v>28624749.457831331</v>
      </c>
      <c r="H39" s="25">
        <f t="shared" si="7"/>
        <v>36932594.439999998</v>
      </c>
      <c r="I39" s="25">
        <f t="shared" si="7"/>
        <v>31500169.701298703</v>
      </c>
      <c r="J39" s="25">
        <f t="shared" si="7"/>
        <v>42697136.846153848</v>
      </c>
      <c r="K39" s="25">
        <v>46044338.922077931</v>
      </c>
      <c r="L39" s="25">
        <v>54215523.205882385</v>
      </c>
      <c r="M39" s="25">
        <f>M29+M30+M31+M32-M33+M34+M35+M37+M38+M36</f>
        <v>59040509.597222224</v>
      </c>
      <c r="N39" s="25">
        <v>63454000</v>
      </c>
      <c r="O39" s="25">
        <v>79709519</v>
      </c>
      <c r="P39" s="25">
        <v>86516828</v>
      </c>
      <c r="Q39" s="25">
        <v>93343638</v>
      </c>
      <c r="R39" s="25">
        <v>114623286</v>
      </c>
      <c r="S39" s="25">
        <v>142300673</v>
      </c>
    </row>
    <row r="40" spans="1:19" x14ac:dyDescent="0.2">
      <c r="A40" s="9"/>
      <c r="B40" s="8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2"/>
      <c r="N40" s="22"/>
      <c r="O40" s="22"/>
      <c r="P40" s="22"/>
      <c r="Q40" s="22"/>
      <c r="R40" s="22"/>
      <c r="S40" s="22"/>
    </row>
    <row r="41" spans="1:19" x14ac:dyDescent="0.2">
      <c r="A41" s="9" t="s">
        <v>47</v>
      </c>
      <c r="B41" s="8" t="s">
        <v>4</v>
      </c>
      <c r="C41" s="25">
        <f t="shared" ref="C41:H41" si="8">C27-C39</f>
        <v>4746729.6790123209</v>
      </c>
      <c r="D41" s="25">
        <f t="shared" si="8"/>
        <v>4275747.4024390541</v>
      </c>
      <c r="E41" s="25">
        <f t="shared" si="8"/>
        <v>3475609.0117647275</v>
      </c>
      <c r="F41" s="25">
        <f t="shared" si="8"/>
        <v>5198703.2247191034</v>
      </c>
      <c r="G41" s="25">
        <f t="shared" si="8"/>
        <v>5062740.891566284</v>
      </c>
      <c r="H41" s="25">
        <f t="shared" si="8"/>
        <v>4120509.7599999681</v>
      </c>
      <c r="I41" s="25">
        <f t="shared" ref="I41:J41" si="9">I27-I39</f>
        <v>4811997.3636363931</v>
      </c>
      <c r="J41" s="25">
        <f t="shared" si="9"/>
        <v>4894159.692307651</v>
      </c>
      <c r="K41" s="25">
        <v>6330710.5584415719</v>
      </c>
      <c r="L41" s="25">
        <v>5706656.4852940738</v>
      </c>
      <c r="M41" s="25">
        <f>M27-M39</f>
        <v>7468472.5972222686</v>
      </c>
      <c r="N41" s="25">
        <v>11734051</v>
      </c>
      <c r="O41" s="25">
        <v>13038353</v>
      </c>
      <c r="P41" s="25">
        <v>10050132</v>
      </c>
      <c r="Q41" s="25">
        <v>11997605</v>
      </c>
      <c r="R41" s="25">
        <v>39308118</v>
      </c>
      <c r="S41" s="25">
        <v>39740096</v>
      </c>
    </row>
    <row r="42" spans="1:19" x14ac:dyDescent="0.2">
      <c r="A42" s="9"/>
      <c r="B42" s="8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0"/>
      <c r="N42" s="10"/>
      <c r="O42" s="10"/>
      <c r="P42" s="10"/>
      <c r="Q42" s="10"/>
      <c r="R42" s="10"/>
      <c r="S42" s="10"/>
    </row>
    <row r="43" spans="1:19" x14ac:dyDescent="0.2">
      <c r="A43" s="9" t="s">
        <v>85</v>
      </c>
      <c r="B43" s="8" t="s">
        <v>4</v>
      </c>
      <c r="C43" s="10">
        <v>530088.60493827204</v>
      </c>
      <c r="D43" s="10">
        <v>370429.12195121998</v>
      </c>
      <c r="E43" s="10">
        <v>558527.10588235303</v>
      </c>
      <c r="F43" s="10">
        <v>724807.41573033703</v>
      </c>
      <c r="G43" s="10">
        <v>584189.89156626503</v>
      </c>
      <c r="H43" s="10">
        <v>249276.493333333</v>
      </c>
      <c r="I43" s="10">
        <v>374267.05194805202</v>
      </c>
      <c r="J43" s="10">
        <v>288881.55128205102</v>
      </c>
      <c r="K43" s="10">
        <v>450654.909090909</v>
      </c>
      <c r="L43" s="10">
        <v>1224281.29411765</v>
      </c>
      <c r="M43" s="10">
        <v>585382.04166666698</v>
      </c>
      <c r="N43" s="10">
        <v>993197</v>
      </c>
      <c r="O43" s="10">
        <v>1743904</v>
      </c>
      <c r="P43" s="10">
        <v>1217553</v>
      </c>
      <c r="Q43" s="10">
        <v>1368550</v>
      </c>
      <c r="R43" s="10">
        <v>2758069</v>
      </c>
      <c r="S43" s="10">
        <v>5460403</v>
      </c>
    </row>
    <row r="44" spans="1:19" x14ac:dyDescent="0.2">
      <c r="A44" s="9" t="s">
        <v>86</v>
      </c>
      <c r="B44" s="8" t="s">
        <v>4</v>
      </c>
      <c r="C44" s="10">
        <v>1282188.7654321</v>
      </c>
      <c r="D44" s="10">
        <v>853047.20731707301</v>
      </c>
      <c r="E44" s="10">
        <v>807881.05882352905</v>
      </c>
      <c r="F44" s="10">
        <v>1106340.33707865</v>
      </c>
      <c r="G44" s="10">
        <v>1155036.02409639</v>
      </c>
      <c r="H44" s="10">
        <v>1376223.3466666699</v>
      </c>
      <c r="I44" s="10">
        <v>1180696.24675325</v>
      </c>
      <c r="J44" s="10">
        <v>1388596.15384615</v>
      </c>
      <c r="K44" s="10">
        <v>1491117.9090909101</v>
      </c>
      <c r="L44" s="10">
        <v>1931576.04411765</v>
      </c>
      <c r="M44" s="10">
        <v>2067310.9861111101</v>
      </c>
      <c r="N44" s="10">
        <v>4254527</v>
      </c>
      <c r="O44" s="10">
        <v>4011257</v>
      </c>
      <c r="P44" s="10">
        <v>2337833</v>
      </c>
      <c r="Q44" s="10">
        <v>4602944</v>
      </c>
      <c r="R44" s="10">
        <v>9072070</v>
      </c>
      <c r="S44" s="10">
        <v>11588837</v>
      </c>
    </row>
    <row r="45" spans="1:19" x14ac:dyDescent="0.2">
      <c r="A45" s="9" t="s">
        <v>48</v>
      </c>
      <c r="B45" s="8" t="s">
        <v>4</v>
      </c>
      <c r="C45" s="22">
        <v>-752100.16049382801</v>
      </c>
      <c r="D45" s="22">
        <v>-482618.08536585298</v>
      </c>
      <c r="E45" s="22">
        <f t="shared" ref="E45:J45" si="10">E43-E44</f>
        <v>-249353.95294117602</v>
      </c>
      <c r="F45" s="22">
        <f t="shared" si="10"/>
        <v>-381532.92134831299</v>
      </c>
      <c r="G45" s="22">
        <f t="shared" si="10"/>
        <v>-570846.13253012497</v>
      </c>
      <c r="H45" s="22">
        <f t="shared" si="10"/>
        <v>-1126946.853333337</v>
      </c>
      <c r="I45" s="22">
        <f t="shared" si="10"/>
        <v>-806429.194805198</v>
      </c>
      <c r="J45" s="22">
        <f t="shared" si="10"/>
        <v>-1099714.602564099</v>
      </c>
      <c r="K45" s="22">
        <v>-1040463.0000000012</v>
      </c>
      <c r="L45" s="22">
        <v>-707294.75</v>
      </c>
      <c r="M45" s="22">
        <f>M43-M44</f>
        <v>-1481928.9444444431</v>
      </c>
      <c r="N45" s="22">
        <v>-3261330</v>
      </c>
      <c r="O45" s="22">
        <v>-2267353</v>
      </c>
      <c r="P45" s="22">
        <v>-1120281</v>
      </c>
      <c r="Q45" s="22">
        <v>-3234394</v>
      </c>
      <c r="R45" s="22">
        <v>-6314001</v>
      </c>
      <c r="S45" s="22">
        <v>-6128434</v>
      </c>
    </row>
    <row r="46" spans="1:19" x14ac:dyDescent="0.2">
      <c r="A46" s="9"/>
      <c r="B46" s="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2"/>
      <c r="N46" s="22"/>
      <c r="O46" s="22"/>
      <c r="P46" s="22"/>
      <c r="Q46" s="22"/>
      <c r="R46" s="22"/>
      <c r="S46" s="22"/>
    </row>
    <row r="47" spans="1:19" x14ac:dyDescent="0.2">
      <c r="A47" s="26" t="s">
        <v>49</v>
      </c>
      <c r="B47" s="12" t="s">
        <v>4</v>
      </c>
      <c r="C47" s="25">
        <f t="shared" ref="C47:D47" si="11">C41+C43-C44</f>
        <v>3994629.5185184935</v>
      </c>
      <c r="D47" s="25">
        <f t="shared" si="11"/>
        <v>3793129.3170732008</v>
      </c>
      <c r="E47" s="25">
        <f t="shared" ref="E47:J47" si="12">E41+E43-E44</f>
        <v>3226255.0588235515</v>
      </c>
      <c r="F47" s="25">
        <f t="shared" si="12"/>
        <v>4817170.3033707906</v>
      </c>
      <c r="G47" s="25">
        <f t="shared" si="12"/>
        <v>4491894.7590361591</v>
      </c>
      <c r="H47" s="25">
        <f t="shared" si="12"/>
        <v>2993562.9066666313</v>
      </c>
      <c r="I47" s="25">
        <f t="shared" si="12"/>
        <v>4005568.1688311948</v>
      </c>
      <c r="J47" s="25">
        <f t="shared" si="12"/>
        <v>3794445.0897435518</v>
      </c>
      <c r="K47" s="25">
        <v>5290247.558441571</v>
      </c>
      <c r="L47" s="25">
        <v>4999361.7352940738</v>
      </c>
      <c r="M47" s="25">
        <f>M41+M43-M44</f>
        <v>5986543.6527778255</v>
      </c>
      <c r="N47" s="25">
        <v>8472721</v>
      </c>
      <c r="O47" s="25">
        <v>10771000</v>
      </c>
      <c r="P47" s="25">
        <v>8929851</v>
      </c>
      <c r="Q47" s="25">
        <v>8763211</v>
      </c>
      <c r="R47" s="25">
        <v>32994117</v>
      </c>
      <c r="S47" s="25">
        <v>33611662</v>
      </c>
    </row>
    <row r="48" spans="1:19" x14ac:dyDescent="0.2">
      <c r="A48" s="14"/>
      <c r="B48" s="8"/>
      <c r="C48" s="8"/>
      <c r="D48" s="8"/>
    </row>
    <row r="49" spans="1:19" x14ac:dyDescent="0.2">
      <c r="A49" s="14"/>
      <c r="B49" s="8"/>
      <c r="C49" s="8"/>
      <c r="D49" s="8"/>
    </row>
    <row r="50" spans="1:19" s="4" customFormat="1" ht="15.75" x14ac:dyDescent="0.25">
      <c r="A50" s="39" t="s">
        <v>43</v>
      </c>
      <c r="B50" s="18"/>
      <c r="C50" s="18"/>
      <c r="D50" s="18"/>
    </row>
    <row r="51" spans="1:19" x14ac:dyDescent="0.2">
      <c r="A51" s="9" t="s">
        <v>69</v>
      </c>
      <c r="B51" s="18"/>
      <c r="C51" s="18"/>
      <c r="D51" s="18"/>
    </row>
    <row r="52" spans="1:19" s="4" customFormat="1" x14ac:dyDescent="0.2">
      <c r="A52" s="40"/>
      <c r="B52" s="41"/>
      <c r="C52" s="41">
        <v>2008</v>
      </c>
      <c r="D52" s="41">
        <v>2009</v>
      </c>
      <c r="E52" s="42">
        <v>2010</v>
      </c>
      <c r="F52" s="42">
        <v>2011</v>
      </c>
      <c r="G52" s="42">
        <v>2012</v>
      </c>
      <c r="H52" s="42">
        <v>2013</v>
      </c>
      <c r="I52" s="42">
        <v>2014</v>
      </c>
      <c r="J52" s="42">
        <v>2015</v>
      </c>
      <c r="K52" s="42">
        <v>2016</v>
      </c>
      <c r="L52" s="42">
        <v>2017</v>
      </c>
      <c r="M52" s="43">
        <v>2018</v>
      </c>
      <c r="N52" s="43">
        <v>2019</v>
      </c>
      <c r="O52" s="43">
        <v>2020</v>
      </c>
      <c r="P52" s="43">
        <v>2021</v>
      </c>
      <c r="Q52" s="43">
        <v>2022</v>
      </c>
      <c r="R52" s="43">
        <v>2023</v>
      </c>
      <c r="S52" s="43">
        <v>2024</v>
      </c>
    </row>
    <row r="53" spans="1:19" x14ac:dyDescent="0.2">
      <c r="A53" s="27" t="s">
        <v>87</v>
      </c>
      <c r="B53" s="28"/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30"/>
      <c r="N53" s="30"/>
      <c r="O53" s="30"/>
      <c r="P53" s="30"/>
      <c r="Q53" s="30"/>
      <c r="R53" s="30"/>
      <c r="S53" s="30"/>
    </row>
    <row r="54" spans="1:19" x14ac:dyDescent="0.2">
      <c r="A54" s="9" t="s">
        <v>88</v>
      </c>
      <c r="B54" s="8" t="s">
        <v>4</v>
      </c>
      <c r="C54" s="22">
        <v>269420.64383561641</v>
      </c>
      <c r="D54" s="22">
        <v>262644.70666666701</v>
      </c>
      <c r="E54" s="22">
        <v>413283.82894736802</v>
      </c>
      <c r="F54" s="22">
        <v>545920.45333333302</v>
      </c>
      <c r="G54" s="22">
        <v>656701.79452054796</v>
      </c>
      <c r="H54" s="22">
        <v>787762.04615384596</v>
      </c>
      <c r="I54" s="22">
        <v>699806.98484848498</v>
      </c>
      <c r="J54" s="22">
        <v>942415.94029850699</v>
      </c>
      <c r="K54" s="22">
        <v>722962.03076923103</v>
      </c>
      <c r="L54" s="22">
        <v>1186924.6065573799</v>
      </c>
      <c r="M54" s="22">
        <v>1277271.0645161299</v>
      </c>
      <c r="N54" s="22">
        <v>1062973.7910447801</v>
      </c>
      <c r="O54" s="22">
        <v>993552</v>
      </c>
      <c r="P54" s="22">
        <v>1082789</v>
      </c>
      <c r="Q54" s="22">
        <v>1474971</v>
      </c>
      <c r="R54" s="22">
        <v>1771682</v>
      </c>
      <c r="S54" s="22">
        <v>1540515</v>
      </c>
    </row>
    <row r="55" spans="1:19" x14ac:dyDescent="0.2">
      <c r="A55" s="9"/>
      <c r="B55" s="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x14ac:dyDescent="0.2">
      <c r="A56" s="9" t="s">
        <v>100</v>
      </c>
      <c r="B56" s="8" t="s">
        <v>4</v>
      </c>
      <c r="C56" s="10">
        <v>7529174.4794520549</v>
      </c>
      <c r="D56" s="10">
        <v>9872974.4800000004</v>
      </c>
      <c r="E56" s="10">
        <v>11262761.7631579</v>
      </c>
      <c r="F56" s="10">
        <v>15024373.8533333</v>
      </c>
      <c r="G56" s="10">
        <v>15795070.465753401</v>
      </c>
      <c r="H56" s="10">
        <v>20890769.923076902</v>
      </c>
      <c r="I56" s="10">
        <v>23917927.969696999</v>
      </c>
      <c r="J56" s="10">
        <v>24001648.865671601</v>
      </c>
      <c r="K56" s="10">
        <v>29888904.3384615</v>
      </c>
      <c r="L56" s="10">
        <v>36953175.2459016</v>
      </c>
      <c r="M56" s="10">
        <v>55717495.983870998</v>
      </c>
      <c r="N56" s="10">
        <v>93754048.194029897</v>
      </c>
      <c r="O56" s="10">
        <v>115317679</v>
      </c>
      <c r="P56" s="10">
        <v>124134212</v>
      </c>
      <c r="Q56" s="10">
        <v>137275998</v>
      </c>
      <c r="R56" s="10">
        <v>161143259</v>
      </c>
      <c r="S56" s="10">
        <v>135766350</v>
      </c>
    </row>
    <row r="57" spans="1:19" x14ac:dyDescent="0.2">
      <c r="A57" s="9" t="s">
        <v>99</v>
      </c>
      <c r="B57" s="8" t="s">
        <v>4</v>
      </c>
      <c r="C57" s="10">
        <v>3476872.9589041094</v>
      </c>
      <c r="D57" s="10">
        <v>4090196.4</v>
      </c>
      <c r="E57" s="10">
        <v>8322555.0789473699</v>
      </c>
      <c r="F57" s="10">
        <v>10478278.7466667</v>
      </c>
      <c r="G57" s="10">
        <v>13027624.3287671</v>
      </c>
      <c r="H57" s="10">
        <v>11955086.0769231</v>
      </c>
      <c r="I57" s="10">
        <v>13852996.696969699</v>
      </c>
      <c r="J57" s="10">
        <v>18168654.238806002</v>
      </c>
      <c r="K57" s="10">
        <v>19941606.9846154</v>
      </c>
      <c r="L57" s="10">
        <v>27404134.983606599</v>
      </c>
      <c r="M57" s="10">
        <v>32299340.241935499</v>
      </c>
      <c r="N57" s="10">
        <v>37000347.014925398</v>
      </c>
      <c r="O57" s="10">
        <v>37654303</v>
      </c>
      <c r="P57" s="10">
        <v>39306474</v>
      </c>
      <c r="Q57" s="10">
        <v>40621029</v>
      </c>
      <c r="R57" s="10">
        <v>54180152</v>
      </c>
      <c r="S57" s="10">
        <v>38449318</v>
      </c>
    </row>
    <row r="58" spans="1:19" x14ac:dyDescent="0.2">
      <c r="A58" s="9" t="s">
        <v>98</v>
      </c>
      <c r="B58" s="8" t="s">
        <v>4</v>
      </c>
      <c r="C58" s="10">
        <v>2051934.8630136987</v>
      </c>
      <c r="D58" s="10">
        <v>2181449.8133333302</v>
      </c>
      <c r="E58" s="10">
        <v>500340.48684210499</v>
      </c>
      <c r="F58" s="10">
        <v>2324424.7866666699</v>
      </c>
      <c r="G58" s="10">
        <v>1082100.6027397299</v>
      </c>
      <c r="H58" s="10">
        <v>3474985.0923076901</v>
      </c>
      <c r="I58" s="10">
        <v>1745910.96969697</v>
      </c>
      <c r="J58" s="10">
        <v>1228622.92537313</v>
      </c>
      <c r="K58" s="10">
        <v>1019007.43076923</v>
      </c>
      <c r="L58" s="10">
        <v>592726.24590163899</v>
      </c>
      <c r="M58" s="10">
        <v>1623698.0483871</v>
      </c>
      <c r="N58" s="10">
        <v>988775.194029851</v>
      </c>
      <c r="O58" s="10">
        <v>1501578</v>
      </c>
      <c r="P58" s="10">
        <v>1210469</v>
      </c>
      <c r="Q58" s="10">
        <v>808216</v>
      </c>
      <c r="R58" s="10">
        <v>1248584</v>
      </c>
      <c r="S58" s="10">
        <v>3122044</v>
      </c>
    </row>
    <row r="59" spans="1:19" x14ac:dyDescent="0.2">
      <c r="A59" s="9" t="s">
        <v>19</v>
      </c>
      <c r="B59" s="8" t="s">
        <v>4</v>
      </c>
      <c r="C59" s="22">
        <f>SUM(C56:C58)</f>
        <v>13057982.301369864</v>
      </c>
      <c r="D59" s="22">
        <f>SUM(D56:D58)</f>
        <v>16144620.693333331</v>
      </c>
      <c r="E59" s="22">
        <f>SUM(E56:E58)</f>
        <v>20085657.328947373</v>
      </c>
      <c r="F59" s="22">
        <f t="shared" ref="F59:H59" si="13">SUM(F56:F58)</f>
        <v>27827077.38666667</v>
      </c>
      <c r="G59" s="22">
        <f t="shared" si="13"/>
        <v>29904795.39726023</v>
      </c>
      <c r="H59" s="22">
        <f t="shared" si="13"/>
        <v>36320841.092307687</v>
      </c>
      <c r="I59" s="22">
        <f t="shared" ref="I59" si="14">SUM(I56:I58)</f>
        <v>39516835.63636367</v>
      </c>
      <c r="J59" s="22">
        <v>43398926.029850729</v>
      </c>
      <c r="K59" s="22">
        <v>50849518.753846131</v>
      </c>
      <c r="L59" s="22">
        <v>64950036.475409836</v>
      </c>
      <c r="M59" s="22">
        <f>SUM(M56:M58)</f>
        <v>89640534.2741936</v>
      </c>
      <c r="N59" s="22">
        <f>SUM(N56:N58)</f>
        <v>131743170.40298514</v>
      </c>
      <c r="O59" s="22">
        <v>154473560</v>
      </c>
      <c r="P59" s="22">
        <v>164651155</v>
      </c>
      <c r="Q59" s="22">
        <v>178705243</v>
      </c>
      <c r="R59" s="22">
        <v>216571996</v>
      </c>
      <c r="S59" s="22">
        <v>177337712</v>
      </c>
    </row>
    <row r="60" spans="1:19" x14ac:dyDescent="0.2">
      <c r="A60" s="9"/>
      <c r="B60" s="8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x14ac:dyDescent="0.2">
      <c r="A61" s="9" t="s">
        <v>89</v>
      </c>
      <c r="B61" s="8" t="s">
        <v>4</v>
      </c>
      <c r="C61" s="22">
        <v>1062263.5205479499</v>
      </c>
      <c r="D61" s="22">
        <v>1283301.8933333301</v>
      </c>
      <c r="E61" s="22">
        <v>1295976.4078947401</v>
      </c>
      <c r="F61" s="22">
        <v>1828199.72</v>
      </c>
      <c r="G61" s="22">
        <v>1461158.46575342</v>
      </c>
      <c r="H61" s="22">
        <v>2090907.2307692301</v>
      </c>
      <c r="I61" s="22">
        <v>3739352.1969697</v>
      </c>
      <c r="J61" s="22">
        <v>5218602.8656716403</v>
      </c>
      <c r="K61" s="22">
        <v>7651372.1076923097</v>
      </c>
      <c r="L61" s="22">
        <v>7108667.7704918003</v>
      </c>
      <c r="M61" s="22">
        <v>5776901.3064516103</v>
      </c>
      <c r="N61" s="22">
        <v>7615518.5671641799</v>
      </c>
      <c r="O61" s="22">
        <v>7976971</v>
      </c>
      <c r="P61" s="22">
        <v>6790824</v>
      </c>
      <c r="Q61" s="22">
        <v>8447878</v>
      </c>
      <c r="R61" s="22">
        <v>7265783</v>
      </c>
      <c r="S61" s="22">
        <v>7753715</v>
      </c>
    </row>
    <row r="62" spans="1:19" x14ac:dyDescent="0.2">
      <c r="A62" s="9"/>
      <c r="B62" s="8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x14ac:dyDescent="0.2">
      <c r="A63" s="9" t="s">
        <v>42</v>
      </c>
      <c r="B63" s="8" t="s">
        <v>4</v>
      </c>
      <c r="C63" s="25">
        <f t="shared" ref="C63:H63" si="15">C54+C59+C61</f>
        <v>14389666.465753432</v>
      </c>
      <c r="D63" s="25">
        <f t="shared" si="15"/>
        <v>17690567.293333329</v>
      </c>
      <c r="E63" s="25">
        <f t="shared" si="15"/>
        <v>21794917.565789483</v>
      </c>
      <c r="F63" s="25">
        <f t="shared" si="15"/>
        <v>30201197.560000002</v>
      </c>
      <c r="G63" s="25">
        <f t="shared" si="15"/>
        <v>32022655.657534201</v>
      </c>
      <c r="H63" s="25">
        <f t="shared" si="15"/>
        <v>39199510.369230762</v>
      </c>
      <c r="I63" s="25">
        <f t="shared" ref="I63:J63" si="16">I54+I59+I61</f>
        <v>43955994.818181857</v>
      </c>
      <c r="J63" s="25">
        <f t="shared" si="16"/>
        <v>49559944.835820876</v>
      </c>
      <c r="K63" s="25">
        <v>59223852.892307669</v>
      </c>
      <c r="L63" s="25">
        <v>73245628.852459013</v>
      </c>
      <c r="M63" s="25">
        <f>M54+M59+M61</f>
        <v>96694706.645161331</v>
      </c>
      <c r="N63" s="25">
        <f>N54+N59+N61</f>
        <v>140421662.76119411</v>
      </c>
      <c r="O63" s="25">
        <v>163444082</v>
      </c>
      <c r="P63" s="25">
        <v>172524768</v>
      </c>
      <c r="Q63" s="25">
        <v>188628092</v>
      </c>
      <c r="R63" s="25">
        <v>225609460</v>
      </c>
      <c r="S63" s="25">
        <v>186631942</v>
      </c>
    </row>
    <row r="64" spans="1:19" x14ac:dyDescent="0.2">
      <c r="A64" s="9"/>
      <c r="B64" s="8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x14ac:dyDescent="0.2">
      <c r="A65" s="9" t="s">
        <v>90</v>
      </c>
      <c r="B65" s="8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x14ac:dyDescent="0.2">
      <c r="A66" s="9" t="s">
        <v>96</v>
      </c>
      <c r="B66" s="8" t="s">
        <v>4</v>
      </c>
      <c r="C66" s="10">
        <v>7038963.7945205476</v>
      </c>
      <c r="D66" s="10">
        <v>6954863.0133333299</v>
      </c>
      <c r="E66" s="10">
        <v>8122680.1184210498</v>
      </c>
      <c r="F66" s="10">
        <v>10276090.786666701</v>
      </c>
      <c r="G66" s="10">
        <v>10848831.534246599</v>
      </c>
      <c r="H66" s="10">
        <v>12431002.892307701</v>
      </c>
      <c r="I66" s="10">
        <v>14017835.363636401</v>
      </c>
      <c r="J66" s="10">
        <v>14902527.119403001</v>
      </c>
      <c r="K66" s="10">
        <v>16588833.3384615</v>
      </c>
      <c r="L66" s="10">
        <v>18829049.360655699</v>
      </c>
      <c r="M66" s="10">
        <v>20626570.0806452</v>
      </c>
      <c r="N66" s="10">
        <v>26255814.134328399</v>
      </c>
      <c r="O66" s="10">
        <v>29347574</v>
      </c>
      <c r="P66" s="10">
        <v>28521459</v>
      </c>
      <c r="Q66" s="10">
        <v>32142484</v>
      </c>
      <c r="R66" s="10">
        <v>40380493</v>
      </c>
      <c r="S66" s="10">
        <v>35946381</v>
      </c>
    </row>
    <row r="67" spans="1:19" x14ac:dyDescent="0.2">
      <c r="A67" s="9" t="s">
        <v>97</v>
      </c>
      <c r="B67" s="8" t="s">
        <v>4</v>
      </c>
      <c r="C67" s="10">
        <v>2996350.1369863013</v>
      </c>
      <c r="D67" s="10">
        <v>2869956.5866666702</v>
      </c>
      <c r="E67" s="10">
        <v>4595849</v>
      </c>
      <c r="F67" s="10">
        <v>4199831.32</v>
      </c>
      <c r="G67" s="10">
        <v>3707236.38356164</v>
      </c>
      <c r="H67" s="10">
        <v>7751532.1076923097</v>
      </c>
      <c r="I67" s="10">
        <v>9781905.4696969707</v>
      </c>
      <c r="J67" s="10">
        <v>9085067.4179104492</v>
      </c>
      <c r="K67" s="10">
        <v>8261108.4307692302</v>
      </c>
      <c r="L67" s="10">
        <v>8744414.4918032791</v>
      </c>
      <c r="M67" s="10">
        <v>12182118.951612899</v>
      </c>
      <c r="N67" s="10">
        <v>13886984.895522401</v>
      </c>
      <c r="O67" s="10">
        <v>15158559</v>
      </c>
      <c r="P67" s="10">
        <v>15683571</v>
      </c>
      <c r="Q67" s="10">
        <v>23358182</v>
      </c>
      <c r="R67" s="10">
        <v>40682728</v>
      </c>
      <c r="S67" s="10">
        <v>25920645</v>
      </c>
    </row>
    <row r="68" spans="1:19" x14ac:dyDescent="0.2">
      <c r="A68" s="9" t="s">
        <v>95</v>
      </c>
      <c r="B68" s="8" t="s">
        <v>4</v>
      </c>
      <c r="C68" s="10">
        <v>2778098.01369863</v>
      </c>
      <c r="D68" s="10">
        <v>3179558.88</v>
      </c>
      <c r="E68" s="10">
        <v>3348132.0394736798</v>
      </c>
      <c r="F68" s="10">
        <v>3242404.7466666698</v>
      </c>
      <c r="G68" s="10">
        <v>4799713.7397260303</v>
      </c>
      <c r="H68" s="10">
        <v>4294405.2923076898</v>
      </c>
      <c r="I68" s="10">
        <v>3952435.0151515198</v>
      </c>
      <c r="J68" s="10">
        <v>4819505.7014925396</v>
      </c>
      <c r="K68" s="10">
        <v>6576141.8769230796</v>
      </c>
      <c r="L68" s="10">
        <v>5942566.7049180297</v>
      </c>
      <c r="M68" s="10">
        <v>7053701.5322580598</v>
      </c>
      <c r="N68" s="10">
        <v>6760842.4328358201</v>
      </c>
      <c r="O68" s="10">
        <v>9118932</v>
      </c>
      <c r="P68" s="10">
        <v>8640475</v>
      </c>
      <c r="Q68" s="10">
        <v>8741777</v>
      </c>
      <c r="R68" s="10">
        <v>13376142</v>
      </c>
      <c r="S68" s="10">
        <v>11786543</v>
      </c>
    </row>
    <row r="69" spans="1:19" x14ac:dyDescent="0.2">
      <c r="A69" s="9" t="s">
        <v>41</v>
      </c>
      <c r="B69" s="8" t="s">
        <v>4</v>
      </c>
      <c r="C69" s="23">
        <f t="shared" ref="C69:H69" si="17">SUM(C66:C68)</f>
        <v>12813411.94520548</v>
      </c>
      <c r="D69" s="23">
        <f t="shared" si="17"/>
        <v>13004378.48</v>
      </c>
      <c r="E69" s="23">
        <f t="shared" si="17"/>
        <v>16066661.157894731</v>
      </c>
      <c r="F69" s="23">
        <f t="shared" si="17"/>
        <v>17718326.853333369</v>
      </c>
      <c r="G69" s="23">
        <f t="shared" si="17"/>
        <v>19355781.657534268</v>
      </c>
      <c r="H69" s="23">
        <f t="shared" si="17"/>
        <v>24476940.292307701</v>
      </c>
      <c r="I69" s="23">
        <f t="shared" ref="I69:J69" si="18">SUM(I66:I68)</f>
        <v>27752175.848484892</v>
      </c>
      <c r="J69" s="23">
        <f t="shared" si="18"/>
        <v>28807100.238805991</v>
      </c>
      <c r="K69" s="23">
        <v>31426083.646153811</v>
      </c>
      <c r="L69" s="23">
        <v>33516030.557377007</v>
      </c>
      <c r="M69" s="23">
        <f>SUM(M66:M68)</f>
        <v>39862390.564516157</v>
      </c>
      <c r="N69" s="23">
        <f>SUM(N66:N68)</f>
        <v>46903641.462686613</v>
      </c>
      <c r="O69" s="23">
        <v>53625065</v>
      </c>
      <c r="P69" s="23">
        <v>52845505</v>
      </c>
      <c r="Q69" s="23">
        <v>64242443</v>
      </c>
      <c r="R69" s="23">
        <v>94439362</v>
      </c>
      <c r="S69" s="23">
        <v>73653569</v>
      </c>
    </row>
    <row r="70" spans="1:19" x14ac:dyDescent="0.2">
      <c r="A70" s="9"/>
      <c r="B70" s="8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0"/>
      <c r="N70" s="20"/>
      <c r="O70" s="20"/>
      <c r="P70" s="20"/>
      <c r="Q70" s="20"/>
      <c r="R70" s="20"/>
      <c r="S70" s="20"/>
    </row>
    <row r="71" spans="1:19" x14ac:dyDescent="0.2">
      <c r="A71" s="9" t="s">
        <v>40</v>
      </c>
      <c r="B71" s="8" t="s">
        <v>4</v>
      </c>
      <c r="C71" s="25">
        <f t="shared" ref="C71:H71" si="19">C63+C69</f>
        <v>27203078.410958912</v>
      </c>
      <c r="D71" s="25">
        <f t="shared" si="19"/>
        <v>30694945.77333333</v>
      </c>
      <c r="E71" s="25">
        <f t="shared" si="19"/>
        <v>37861578.723684214</v>
      </c>
      <c r="F71" s="25">
        <f t="shared" si="19"/>
        <v>47919524.413333371</v>
      </c>
      <c r="G71" s="25">
        <f t="shared" si="19"/>
        <v>51378437.315068468</v>
      </c>
      <c r="H71" s="25">
        <f t="shared" si="19"/>
        <v>63676450.661538467</v>
      </c>
      <c r="I71" s="25">
        <f t="shared" ref="I71:J71" si="20">I63+I69</f>
        <v>71708170.666666746</v>
      </c>
      <c r="J71" s="25">
        <f t="shared" si="20"/>
        <v>78367045.074626863</v>
      </c>
      <c r="K71" s="25">
        <v>90649936.538461477</v>
      </c>
      <c r="L71" s="25">
        <v>106761659.40983602</v>
      </c>
      <c r="M71" s="25">
        <f>M63+M69</f>
        <v>136557097.20967749</v>
      </c>
      <c r="N71" s="25">
        <f>N63+N69</f>
        <v>187325304.22388071</v>
      </c>
      <c r="O71" s="25">
        <v>217069147</v>
      </c>
      <c r="P71" s="25">
        <v>225370273</v>
      </c>
      <c r="Q71" s="25">
        <v>252870535</v>
      </c>
      <c r="R71" s="25">
        <v>320048823</v>
      </c>
      <c r="S71" s="25">
        <v>260285511</v>
      </c>
    </row>
    <row r="72" spans="1:19" x14ac:dyDescent="0.2">
      <c r="A72" s="31"/>
      <c r="B72" s="8"/>
      <c r="C72" s="24"/>
      <c r="D72" s="24"/>
    </row>
    <row r="73" spans="1:19" x14ac:dyDescent="0.2">
      <c r="A73" s="9" t="s">
        <v>101</v>
      </c>
      <c r="B73" s="8"/>
      <c r="C73" s="24"/>
      <c r="D73" s="24"/>
    </row>
    <row r="74" spans="1:19" x14ac:dyDescent="0.2">
      <c r="A74" s="9" t="s">
        <v>102</v>
      </c>
      <c r="B74" s="8" t="s">
        <v>4</v>
      </c>
      <c r="C74" s="25">
        <f t="shared" ref="C74:H74" si="21">C71-C80</f>
        <v>11996816.767123295</v>
      </c>
      <c r="D74" s="25">
        <f t="shared" si="21"/>
        <v>10440056.986666661</v>
      </c>
      <c r="E74" s="25">
        <f t="shared" si="21"/>
        <v>12236020.907894716</v>
      </c>
      <c r="F74" s="25">
        <f t="shared" si="21"/>
        <v>15585113.600000039</v>
      </c>
      <c r="G74" s="25">
        <f t="shared" si="21"/>
        <v>16553696.506849274</v>
      </c>
      <c r="H74" s="25">
        <f t="shared" si="21"/>
        <v>19860200.27692312</v>
      </c>
      <c r="I74" s="25">
        <f t="shared" ref="I74:J74" si="22">I71-I80</f>
        <v>26651835.484848514</v>
      </c>
      <c r="J74" s="25">
        <f t="shared" si="22"/>
        <v>29726586.238806039</v>
      </c>
      <c r="K74" s="25">
        <v>33483005.753846057</v>
      </c>
      <c r="L74" s="25">
        <v>43711317.131147534</v>
      </c>
      <c r="M74" s="25">
        <f>M71-M80</f>
        <v>50065777.403225869</v>
      </c>
      <c r="N74" s="25">
        <f>N71-N80</f>
        <v>64072895.462686673</v>
      </c>
      <c r="O74" s="25">
        <v>79426445</v>
      </c>
      <c r="P74" s="25">
        <v>81921799</v>
      </c>
      <c r="Q74" s="25">
        <v>88546449</v>
      </c>
      <c r="R74" s="25">
        <v>113848036</v>
      </c>
      <c r="S74" s="25">
        <v>106707624</v>
      </c>
    </row>
    <row r="75" spans="1:19" x14ac:dyDescent="0.2">
      <c r="A75" s="9"/>
      <c r="B75" s="8"/>
      <c r="C75" s="24"/>
      <c r="D75" s="24"/>
      <c r="E75" s="24"/>
      <c r="F75" s="24"/>
      <c r="G75" s="24"/>
      <c r="H75" s="24"/>
      <c r="I75" s="24"/>
      <c r="J75" s="24"/>
      <c r="K75" s="24"/>
      <c r="L75" s="24"/>
    </row>
    <row r="76" spans="1:19" x14ac:dyDescent="0.2">
      <c r="A76" s="9" t="s">
        <v>91</v>
      </c>
      <c r="B76" s="8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10"/>
      <c r="N76" s="10"/>
      <c r="O76" s="10"/>
      <c r="P76" s="10"/>
      <c r="Q76" s="10"/>
      <c r="R76" s="10"/>
      <c r="S76" s="10"/>
    </row>
    <row r="77" spans="1:19" x14ac:dyDescent="0.2">
      <c r="A77" s="9" t="s">
        <v>94</v>
      </c>
      <c r="B77" s="8" t="s">
        <v>4</v>
      </c>
      <c r="C77" s="10">
        <v>1620635.5479452056</v>
      </c>
      <c r="D77" s="10">
        <v>1687855.28</v>
      </c>
      <c r="E77" s="10">
        <v>2160513.9210526301</v>
      </c>
      <c r="F77" s="10">
        <v>2824755.0133333299</v>
      </c>
      <c r="G77" s="10">
        <v>2993341.3150684899</v>
      </c>
      <c r="H77" s="10">
        <v>3779937.5538461502</v>
      </c>
      <c r="I77" s="10">
        <v>4078055.2272727299</v>
      </c>
      <c r="J77" s="10">
        <v>4017448.98507463</v>
      </c>
      <c r="K77" s="10">
        <v>4360964.6153846197</v>
      </c>
      <c r="L77" s="10">
        <v>4863003.0327868899</v>
      </c>
      <c r="M77" s="10">
        <v>6707515.4032258103</v>
      </c>
      <c r="N77" s="10">
        <v>6491971.7014925396</v>
      </c>
      <c r="O77" s="10">
        <v>7516914</v>
      </c>
      <c r="P77" s="10">
        <v>7190968</v>
      </c>
      <c r="Q77" s="10">
        <v>8029690</v>
      </c>
      <c r="R77" s="10">
        <v>10575865</v>
      </c>
      <c r="S77" s="10">
        <v>9272229</v>
      </c>
    </row>
    <row r="78" spans="1:19" x14ac:dyDescent="0.2">
      <c r="A78" s="9" t="s">
        <v>93</v>
      </c>
      <c r="B78" s="8" t="s">
        <v>4</v>
      </c>
      <c r="C78" s="10">
        <v>4598082.9041095888</v>
      </c>
      <c r="D78" s="10">
        <v>9675035.5199999996</v>
      </c>
      <c r="E78" s="10">
        <v>9747633.0789473709</v>
      </c>
      <c r="F78" s="10">
        <v>14185694.493333301</v>
      </c>
      <c r="G78" s="10">
        <v>18543718.9863014</v>
      </c>
      <c r="H78" s="10">
        <v>22205370.5076923</v>
      </c>
      <c r="I78" s="10">
        <v>23327988.151515201</v>
      </c>
      <c r="J78" s="10">
        <v>26474455.7014925</v>
      </c>
      <c r="K78" s="10">
        <v>29961978.061538499</v>
      </c>
      <c r="L78" s="10">
        <v>37077352.557377003</v>
      </c>
      <c r="M78" s="10">
        <v>54630369.048387103</v>
      </c>
      <c r="N78" s="10">
        <v>87490487.223880604</v>
      </c>
      <c r="O78" s="10">
        <v>96001828</v>
      </c>
      <c r="P78" s="10">
        <v>108502860</v>
      </c>
      <c r="Q78" s="10">
        <v>122213122</v>
      </c>
      <c r="R78" s="10">
        <v>142671375</v>
      </c>
      <c r="S78" s="10">
        <v>95120315</v>
      </c>
    </row>
    <row r="79" spans="1:19" x14ac:dyDescent="0.2">
      <c r="A79" s="9" t="s">
        <v>92</v>
      </c>
      <c r="B79" s="8" t="s">
        <v>4</v>
      </c>
      <c r="C79" s="10">
        <v>8987543.1917808224</v>
      </c>
      <c r="D79" s="10">
        <v>8891997.9866666701</v>
      </c>
      <c r="E79" s="10">
        <v>13717410.8157895</v>
      </c>
      <c r="F79" s="10">
        <v>15323961.3066667</v>
      </c>
      <c r="G79" s="10">
        <v>13287680.5068493</v>
      </c>
      <c r="H79" s="10">
        <v>17830942.3230769</v>
      </c>
      <c r="I79" s="10">
        <v>17650291.803030301</v>
      </c>
      <c r="J79" s="10">
        <v>18148554.1492537</v>
      </c>
      <c r="K79" s="10">
        <v>22843988.107692301</v>
      </c>
      <c r="L79" s="10">
        <v>21109986.6885246</v>
      </c>
      <c r="M79" s="10">
        <v>25153435.354838699</v>
      </c>
      <c r="N79" s="10">
        <v>29269949.835820898</v>
      </c>
      <c r="O79" s="10">
        <v>34123960</v>
      </c>
      <c r="P79" s="10">
        <v>27754646</v>
      </c>
      <c r="Q79" s="10">
        <v>34081274</v>
      </c>
      <c r="R79" s="10">
        <v>52953547</v>
      </c>
      <c r="S79" s="10">
        <v>49185343</v>
      </c>
    </row>
    <row r="80" spans="1:19" x14ac:dyDescent="0.2">
      <c r="A80" s="8" t="s">
        <v>39</v>
      </c>
      <c r="B80" s="8" t="s">
        <v>4</v>
      </c>
      <c r="C80" s="23">
        <f t="shared" ref="C80:H80" si="23">SUM(C77:C79)</f>
        <v>15206261.643835617</v>
      </c>
      <c r="D80" s="23">
        <f t="shared" si="23"/>
        <v>20254888.786666669</v>
      </c>
      <c r="E80" s="23">
        <f t="shared" si="23"/>
        <v>25625557.815789498</v>
      </c>
      <c r="F80" s="23">
        <f t="shared" si="23"/>
        <v>32334410.813333333</v>
      </c>
      <c r="G80" s="23">
        <f t="shared" si="23"/>
        <v>34824740.808219194</v>
      </c>
      <c r="H80" s="23">
        <f t="shared" si="23"/>
        <v>43816250.384615347</v>
      </c>
      <c r="I80" s="23">
        <f t="shared" ref="I80:J80" si="24">SUM(I77:I79)</f>
        <v>45056335.181818232</v>
      </c>
      <c r="J80" s="23">
        <f t="shared" si="24"/>
        <v>48640458.835820824</v>
      </c>
      <c r="K80" s="23">
        <v>57166930.78461542</v>
      </c>
      <c r="L80" s="23">
        <v>63050342.27868849</v>
      </c>
      <c r="M80" s="23">
        <f>SUM(M77:M79)</f>
        <v>86491319.806451619</v>
      </c>
      <c r="N80" s="23">
        <f>SUM(N77:N79)</f>
        <v>123252408.76119404</v>
      </c>
      <c r="O80" s="23">
        <v>137642702</v>
      </c>
      <c r="P80" s="23">
        <v>143448474</v>
      </c>
      <c r="Q80" s="23">
        <v>164324086</v>
      </c>
      <c r="R80" s="23">
        <v>206200787</v>
      </c>
      <c r="S80" s="23">
        <v>153577887</v>
      </c>
    </row>
    <row r="81" spans="1:19" x14ac:dyDescent="0.2">
      <c r="A81" s="8"/>
      <c r="B81" s="8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0"/>
      <c r="N81" s="20"/>
      <c r="O81" s="20"/>
      <c r="P81" s="20"/>
      <c r="Q81" s="20"/>
      <c r="R81" s="20"/>
      <c r="S81" s="20"/>
    </row>
    <row r="82" spans="1:19" x14ac:dyDescent="0.2">
      <c r="A82" s="26" t="s">
        <v>38</v>
      </c>
      <c r="B82" s="12" t="s">
        <v>4</v>
      </c>
      <c r="C82" s="25">
        <f t="shared" ref="C82:H82" si="25">C80+C74</f>
        <v>27203078.410958912</v>
      </c>
      <c r="D82" s="25">
        <f t="shared" si="25"/>
        <v>30694945.77333333</v>
      </c>
      <c r="E82" s="25">
        <f t="shared" si="25"/>
        <v>37861578.723684214</v>
      </c>
      <c r="F82" s="25">
        <f t="shared" si="25"/>
        <v>47919524.413333371</v>
      </c>
      <c r="G82" s="25">
        <f t="shared" si="25"/>
        <v>51378437.315068468</v>
      </c>
      <c r="H82" s="25">
        <f t="shared" si="25"/>
        <v>63676450.661538467</v>
      </c>
      <c r="I82" s="25">
        <f t="shared" ref="I82:J82" si="26">I80+I74</f>
        <v>71708170.666666746</v>
      </c>
      <c r="J82" s="25">
        <f t="shared" si="26"/>
        <v>78367045.074626863</v>
      </c>
      <c r="K82" s="25">
        <f t="shared" ref="K82" si="27">K80+K74</f>
        <v>90649936.538461477</v>
      </c>
      <c r="L82" s="25">
        <v>106761659.40983602</v>
      </c>
      <c r="M82" s="25">
        <f>M80+M74</f>
        <v>136557097.20967749</v>
      </c>
      <c r="N82" s="25">
        <f>N80+N74</f>
        <v>187325304.22388071</v>
      </c>
      <c r="O82" s="25">
        <v>217069147</v>
      </c>
      <c r="P82" s="25">
        <v>225370273</v>
      </c>
      <c r="Q82" s="25">
        <v>252870535</v>
      </c>
      <c r="R82" s="25">
        <v>320048823</v>
      </c>
      <c r="S82" s="25">
        <v>260285511</v>
      </c>
    </row>
    <row r="83" spans="1:19" x14ac:dyDescent="0.2">
      <c r="A83" s="14"/>
      <c r="B83" s="8"/>
      <c r="C83" s="8"/>
      <c r="D83" s="8"/>
    </row>
    <row r="84" spans="1:19" x14ac:dyDescent="0.2">
      <c r="A84" s="14"/>
      <c r="B84" s="8"/>
      <c r="C84" s="8"/>
      <c r="D84" s="8"/>
    </row>
    <row r="85" spans="1:19" s="4" customFormat="1" ht="15.75" x14ac:dyDescent="0.25">
      <c r="A85" s="39" t="s">
        <v>35</v>
      </c>
      <c r="B85" s="18"/>
      <c r="C85" s="18"/>
      <c r="D85" s="18"/>
    </row>
    <row r="86" spans="1:19" x14ac:dyDescent="0.2">
      <c r="A86" s="9" t="s">
        <v>69</v>
      </c>
      <c r="B86" s="18"/>
      <c r="C86" s="18"/>
      <c r="D86" s="18"/>
    </row>
    <row r="87" spans="1:19" s="4" customFormat="1" x14ac:dyDescent="0.2">
      <c r="A87" s="40"/>
      <c r="B87" s="41"/>
      <c r="C87" s="41">
        <v>2008</v>
      </c>
      <c r="D87" s="41">
        <v>2009</v>
      </c>
      <c r="E87" s="42">
        <v>2010</v>
      </c>
      <c r="F87" s="42">
        <v>2011</v>
      </c>
      <c r="G87" s="42">
        <v>2012</v>
      </c>
      <c r="H87" s="42">
        <v>2013</v>
      </c>
      <c r="I87" s="42">
        <v>2014</v>
      </c>
      <c r="J87" s="42">
        <v>2015</v>
      </c>
      <c r="K87" s="42">
        <v>2016</v>
      </c>
      <c r="L87" s="42">
        <v>2017</v>
      </c>
      <c r="M87" s="42">
        <v>2018</v>
      </c>
      <c r="N87" s="42">
        <v>2019</v>
      </c>
      <c r="O87" s="42">
        <v>2020</v>
      </c>
      <c r="P87" s="42">
        <v>2021</v>
      </c>
      <c r="Q87" s="42">
        <v>2022</v>
      </c>
      <c r="R87" s="42">
        <v>2023</v>
      </c>
      <c r="S87" s="42">
        <v>2024</v>
      </c>
    </row>
    <row r="88" spans="1:19" x14ac:dyDescent="0.2">
      <c r="A88" s="9" t="s">
        <v>8</v>
      </c>
      <c r="B88" s="8" t="s">
        <v>3</v>
      </c>
      <c r="C88" s="32">
        <f t="shared" ref="C88:M88" si="28">((C41+C43)/C71)*100</f>
        <v>19.397871829920536</v>
      </c>
      <c r="D88" s="33">
        <f t="shared" si="28"/>
        <v>15.136617470185291</v>
      </c>
      <c r="E88" s="33">
        <f t="shared" si="28"/>
        <v>10.654960130131967</v>
      </c>
      <c r="F88" s="33">
        <f t="shared" si="28"/>
        <v>12.361371931315022</v>
      </c>
      <c r="G88" s="33">
        <f t="shared" si="28"/>
        <v>10.990857406782972</v>
      </c>
      <c r="H88" s="33">
        <f t="shared" si="28"/>
        <v>6.8624840234267612</v>
      </c>
      <c r="I88" s="33">
        <f t="shared" si="28"/>
        <v>7.2324595194216261</v>
      </c>
      <c r="J88" s="33">
        <f t="shared" si="28"/>
        <v>6.6138020626578795</v>
      </c>
      <c r="K88" s="33">
        <f t="shared" si="28"/>
        <v>7.4808275951249499</v>
      </c>
      <c r="L88" s="33">
        <f t="shared" si="28"/>
        <v>6.491972696682506</v>
      </c>
      <c r="M88" s="33">
        <f t="shared" si="28"/>
        <v>5.8977927939714414</v>
      </c>
      <c r="N88" s="33">
        <f t="shared" ref="N88:O88" si="29">((N41+N43)/N71)*100</f>
        <v>6.7941958256686492</v>
      </c>
      <c r="O88" s="33">
        <f t="shared" si="29"/>
        <v>6.8099300173690729</v>
      </c>
      <c r="P88" s="33">
        <f t="shared" ref="P88:Q88" si="30">((P41+P43)/P71)*100</f>
        <v>4.9996323161928276</v>
      </c>
      <c r="Q88" s="33">
        <f t="shared" si="30"/>
        <v>5.28577004829764</v>
      </c>
      <c r="R88" s="33">
        <f t="shared" ref="R88:S88" si="31">((R41+R43)/R71)*100</f>
        <v>13.14367808189065</v>
      </c>
      <c r="S88" s="33">
        <f t="shared" si="31"/>
        <v>17.365737657214428</v>
      </c>
    </row>
    <row r="89" spans="1:19" x14ac:dyDescent="0.2">
      <c r="A89" s="9" t="s">
        <v>9</v>
      </c>
      <c r="B89" s="8" t="s">
        <v>3</v>
      </c>
      <c r="C89" s="32">
        <f t="shared" ref="C89:M89" si="32">(C41/C27)*100</f>
        <v>19.545696115031948</v>
      </c>
      <c r="D89" s="32">
        <f t="shared" si="32"/>
        <v>16.180827292235744</v>
      </c>
      <c r="E89" s="32">
        <f t="shared" si="32"/>
        <v>15.777272730882499</v>
      </c>
      <c r="F89" s="32">
        <f t="shared" si="32"/>
        <v>16.407610170190743</v>
      </c>
      <c r="G89" s="32">
        <f t="shared" si="32"/>
        <v>15.028548695841968</v>
      </c>
      <c r="H89" s="32">
        <f t="shared" si="32"/>
        <v>10.037023607096614</v>
      </c>
      <c r="I89" s="32">
        <f t="shared" si="32"/>
        <v>13.251749351756828</v>
      </c>
      <c r="J89" s="32">
        <f t="shared" si="32"/>
        <v>10.283728429950159</v>
      </c>
      <c r="K89" s="32">
        <f t="shared" si="32"/>
        <v>12.087264109977083</v>
      </c>
      <c r="L89" s="32">
        <f t="shared" si="32"/>
        <v>9.5234461007672238</v>
      </c>
      <c r="M89" s="32">
        <f t="shared" si="32"/>
        <v>11.229269116444412</v>
      </c>
      <c r="N89" s="32">
        <f t="shared" ref="N89:O89" si="33">(N41/N27)*100</f>
        <v>15.60627100175798</v>
      </c>
      <c r="O89" s="32">
        <f t="shared" si="33"/>
        <v>14.057845984865292</v>
      </c>
      <c r="P89" s="32">
        <f t="shared" ref="P89:Q89" si="34">(P41/P27)*100</f>
        <v>10.407422994365776</v>
      </c>
      <c r="Q89" s="32">
        <f t="shared" si="34"/>
        <v>11.389276088188934</v>
      </c>
      <c r="R89" s="32">
        <f t="shared" ref="R89:S89" si="35">(R41/R27)*100</f>
        <v>25.536126302491684</v>
      </c>
      <c r="S89" s="32">
        <f t="shared" si="35"/>
        <v>21.830327469117648</v>
      </c>
    </row>
    <row r="90" spans="1:19" x14ac:dyDescent="0.2">
      <c r="A90" s="9" t="s">
        <v>17</v>
      </c>
      <c r="B90" s="8" t="s">
        <v>3</v>
      </c>
      <c r="C90" s="32">
        <f t="shared" ref="C90:M90" si="36">((C41+C43)/C113)*100</f>
        <v>20.961706670352264</v>
      </c>
      <c r="D90" s="32">
        <f t="shared" si="36"/>
        <v>17.658975532516184</v>
      </c>
      <c r="E90" s="32">
        <f t="shared" si="36"/>
        <v>18.111542664161441</v>
      </c>
      <c r="F90" s="32">
        <f t="shared" si="36"/>
        <v>18.151571515562654</v>
      </c>
      <c r="G90" s="32">
        <f t="shared" si="36"/>
        <v>16.461866499760774</v>
      </c>
      <c r="H90" s="32">
        <f t="shared" si="36"/>
        <v>10.619772243429297</v>
      </c>
      <c r="I90" s="32">
        <f t="shared" si="36"/>
        <v>14.206804657554519</v>
      </c>
      <c r="J90" s="32">
        <f t="shared" si="36"/>
        <v>11.363592484481304</v>
      </c>
      <c r="K90" s="32">
        <f t="shared" si="36"/>
        <v>12.889811235075641</v>
      </c>
      <c r="L90" s="32">
        <f t="shared" si="36"/>
        <v>11.721665231836486</v>
      </c>
      <c r="M90" s="32">
        <f t="shared" si="36"/>
        <v>11.839309776329939</v>
      </c>
      <c r="N90" s="32">
        <f t="shared" ref="N90:O90" si="37">((N41+N43)/N113)*100</f>
        <v>15.821439090405438</v>
      </c>
      <c r="O90" s="32">
        <f t="shared" si="37"/>
        <v>15.987256143965951</v>
      </c>
      <c r="P90" s="32">
        <f t="shared" ref="P90:Q90" si="38">((P41+P43)/P113)*100</f>
        <v>11.62737349700155</v>
      </c>
      <c r="Q90" s="32">
        <f t="shared" si="38"/>
        <v>12.87401723944415</v>
      </c>
      <c r="R90" s="32">
        <f t="shared" ref="R90:S90" si="39">((R41+R43)/R113)*100</f>
        <v>25.905960340938318</v>
      </c>
      <c r="S90" s="32">
        <f t="shared" si="39"/>
        <v>27.999368063717089</v>
      </c>
    </row>
    <row r="91" spans="1:19" x14ac:dyDescent="0.2">
      <c r="A91" s="9" t="s">
        <v>10</v>
      </c>
      <c r="B91" s="8" t="s">
        <v>3</v>
      </c>
      <c r="C91" s="32">
        <f t="shared" ref="C91:M91" si="40">(C69/C79)*100</f>
        <v>142.56857154159152</v>
      </c>
      <c r="D91" s="32">
        <f t="shared" si="40"/>
        <v>146.24810418872949</v>
      </c>
      <c r="E91" s="32">
        <f t="shared" si="40"/>
        <v>117.12604786466783</v>
      </c>
      <c r="F91" s="32">
        <f t="shared" si="40"/>
        <v>115.62497776358256</v>
      </c>
      <c r="G91" s="32">
        <f t="shared" si="40"/>
        <v>145.66712111686527</v>
      </c>
      <c r="H91" s="32">
        <f t="shared" si="40"/>
        <v>137.27227562521759</v>
      </c>
      <c r="I91" s="32">
        <f t="shared" si="40"/>
        <v>157.23352428496534</v>
      </c>
      <c r="J91" s="32">
        <f t="shared" si="40"/>
        <v>158.72945030164064</v>
      </c>
      <c r="K91" s="32">
        <f t="shared" si="40"/>
        <v>137.56828929346031</v>
      </c>
      <c r="L91" s="32">
        <f t="shared" si="40"/>
        <v>158.76860109815391</v>
      </c>
      <c r="M91" s="32">
        <f t="shared" si="40"/>
        <v>158.47692373697154</v>
      </c>
      <c r="N91" s="32">
        <f t="shared" ref="N91:O91" si="41">(N69/N79)*100</f>
        <v>160.2450353546059</v>
      </c>
      <c r="O91" s="32">
        <f t="shared" si="41"/>
        <v>157.14783688645747</v>
      </c>
      <c r="P91" s="32">
        <f t="shared" ref="P91:Q91" si="42">(P69/P79)*100</f>
        <v>190.40237443489642</v>
      </c>
      <c r="Q91" s="32">
        <f t="shared" si="42"/>
        <v>188.49777446699909</v>
      </c>
      <c r="R91" s="32">
        <f t="shared" ref="R91:S91" si="43">(R69/R79)*100</f>
        <v>178.34378875507622</v>
      </c>
      <c r="S91" s="32">
        <f t="shared" si="43"/>
        <v>149.74698661753766</v>
      </c>
    </row>
    <row r="92" spans="1:19" x14ac:dyDescent="0.2">
      <c r="A92" s="9" t="s">
        <v>11</v>
      </c>
      <c r="B92" s="8" t="s">
        <v>3</v>
      </c>
      <c r="C92" s="32">
        <f t="shared" ref="C92:M92" si="44">((C69-C66)/C79)*100</f>
        <v>64.249462032802356</v>
      </c>
      <c r="D92" s="32">
        <f t="shared" si="44"/>
        <v>68.033252771061896</v>
      </c>
      <c r="E92" s="32">
        <f t="shared" si="44"/>
        <v>57.91166530005588</v>
      </c>
      <c r="F92" s="32">
        <f t="shared" si="44"/>
        <v>48.566006646263965</v>
      </c>
      <c r="G92" s="32">
        <f t="shared" si="44"/>
        <v>64.021332533564873</v>
      </c>
      <c r="H92" s="32">
        <f t="shared" si="44"/>
        <v>67.556370166763898</v>
      </c>
      <c r="I92" s="32">
        <f t="shared" si="44"/>
        <v>77.81367378011565</v>
      </c>
      <c r="J92" s="32">
        <f t="shared" si="44"/>
        <v>76.61532155703307</v>
      </c>
      <c r="K92" s="32">
        <f t="shared" si="44"/>
        <v>64.950350340517531</v>
      </c>
      <c r="L92" s="32">
        <f t="shared" si="44"/>
        <v>69.57361657032763</v>
      </c>
      <c r="M92" s="32">
        <f t="shared" si="44"/>
        <v>76.473929753577835</v>
      </c>
      <c r="N92" s="32">
        <f t="shared" ref="N92:O92" si="45">((N69-N66)/N79)*100</f>
        <v>70.542749284418548</v>
      </c>
      <c r="O92" s="32">
        <f t="shared" si="45"/>
        <v>71.144998997771651</v>
      </c>
      <c r="P92" s="32">
        <f t="shared" ref="P92:Q92" si="46">((P69-P66)/P79)*100</f>
        <v>87.639546906849404</v>
      </c>
      <c r="Q92" s="32">
        <f t="shared" si="46"/>
        <v>94.186499600924549</v>
      </c>
      <c r="R92" s="32">
        <f t="shared" ref="R92:S92" si="47">((R69-R66)/R79)*100</f>
        <v>102.0873427043518</v>
      </c>
      <c r="S92" s="32">
        <f t="shared" si="47"/>
        <v>76.663464560977033</v>
      </c>
    </row>
    <row r="93" spans="1:19" x14ac:dyDescent="0.2">
      <c r="A93" s="9" t="s">
        <v>12</v>
      </c>
      <c r="B93" s="8" t="s">
        <v>3</v>
      </c>
      <c r="C93" s="32">
        <f t="shared" ref="C93:M93" si="48">((C41+C43)/C44)*100</f>
        <v>411.54769299294986</v>
      </c>
      <c r="D93" s="32">
        <f t="shared" si="48"/>
        <v>544.65643689321826</v>
      </c>
      <c r="E93" s="32">
        <f t="shared" si="48"/>
        <v>499.34777818925005</v>
      </c>
      <c r="F93" s="32">
        <f t="shared" si="48"/>
        <v>535.41486664861031</v>
      </c>
      <c r="G93" s="32">
        <f t="shared" si="48"/>
        <v>488.89650758297927</v>
      </c>
      <c r="H93" s="32">
        <f t="shared" si="48"/>
        <v>317.52013682352469</v>
      </c>
      <c r="I93" s="32">
        <f t="shared" si="48"/>
        <v>439.25475581428748</v>
      </c>
      <c r="J93" s="32">
        <f t="shared" si="48"/>
        <v>373.2576407642822</v>
      </c>
      <c r="K93" s="32">
        <f t="shared" si="48"/>
        <v>454.78398630909584</v>
      </c>
      <c r="L93" s="32">
        <f t="shared" si="48"/>
        <v>358.82293117679444</v>
      </c>
      <c r="M93" s="32">
        <f t="shared" si="48"/>
        <v>389.58118507556134</v>
      </c>
      <c r="N93" s="32">
        <f t="shared" ref="N93:O93" si="49">((N41+N43)/N44)*100</f>
        <v>299.14601552652033</v>
      </c>
      <c r="O93" s="32">
        <f t="shared" si="49"/>
        <v>368.51931950508282</v>
      </c>
      <c r="P93" s="32">
        <f t="shared" ref="P93:Q93" si="50">((P41+P43)/P44)*100</f>
        <v>481.97133841467712</v>
      </c>
      <c r="Q93" s="32">
        <f t="shared" si="50"/>
        <v>290.38274200164068</v>
      </c>
      <c r="R93" s="32">
        <f t="shared" ref="R93:S93" si="51">((R41+R43)/R44)*100</f>
        <v>463.68895963104342</v>
      </c>
      <c r="S93" s="32">
        <f t="shared" si="51"/>
        <v>390.03481540037194</v>
      </c>
    </row>
    <row r="94" spans="1:19" x14ac:dyDescent="0.2">
      <c r="A94" s="9" t="s">
        <v>13</v>
      </c>
      <c r="B94" s="8" t="s">
        <v>3</v>
      </c>
      <c r="C94" s="32">
        <f t="shared" ref="C94:M94" si="52">(C74/C71)*100</f>
        <v>44.100952788822276</v>
      </c>
      <c r="D94" s="32">
        <f t="shared" si="52"/>
        <v>34.012299822131006</v>
      </c>
      <c r="E94" s="32">
        <f t="shared" si="52"/>
        <v>32.31777786445155</v>
      </c>
      <c r="F94" s="32">
        <f t="shared" si="52"/>
        <v>32.52351476940693</v>
      </c>
      <c r="G94" s="32">
        <f t="shared" si="52"/>
        <v>32.219151402633919</v>
      </c>
      <c r="H94" s="32">
        <f t="shared" si="52"/>
        <v>31.189238832557887</v>
      </c>
      <c r="I94" s="32">
        <f t="shared" si="52"/>
        <v>37.167083244584163</v>
      </c>
      <c r="J94" s="32">
        <f t="shared" si="52"/>
        <v>37.932508761174034</v>
      </c>
      <c r="K94" s="32">
        <f t="shared" si="52"/>
        <v>36.936601427889244</v>
      </c>
      <c r="L94" s="32">
        <f t="shared" si="52"/>
        <v>40.942897827532626</v>
      </c>
      <c r="M94" s="32">
        <f t="shared" si="52"/>
        <v>36.662889316072707</v>
      </c>
      <c r="N94" s="32">
        <f t="shared" ref="N94:O94" si="53">(N74/N71)*100</f>
        <v>34.204079223653814</v>
      </c>
      <c r="O94" s="32">
        <f t="shared" si="53"/>
        <v>36.590388868114914</v>
      </c>
      <c r="P94" s="32">
        <f t="shared" ref="P94:Q94" si="54">(P74/P71)*100</f>
        <v>36.349868999803711</v>
      </c>
      <c r="Q94" s="32">
        <f t="shared" si="54"/>
        <v>35.016515071635375</v>
      </c>
      <c r="R94" s="32">
        <f t="shared" ref="R94:S94" si="55">(R74/R71)*100</f>
        <v>35.572083950454022</v>
      </c>
      <c r="S94" s="32">
        <f t="shared" si="55"/>
        <v>40.996374938442116</v>
      </c>
    </row>
    <row r="95" spans="1:19" x14ac:dyDescent="0.2">
      <c r="A95" s="9" t="s">
        <v>14</v>
      </c>
      <c r="B95" s="8" t="s">
        <v>3</v>
      </c>
      <c r="C95" s="32">
        <f t="shared" ref="C95:M95" si="56">(C79/C71)*100</f>
        <v>33.038698988420883</v>
      </c>
      <c r="D95" s="32">
        <f t="shared" si="56"/>
        <v>28.968932059139586</v>
      </c>
      <c r="E95" s="32">
        <f t="shared" si="56"/>
        <v>36.230424821690306</v>
      </c>
      <c r="F95" s="32">
        <f t="shared" si="56"/>
        <v>31.978533790295472</v>
      </c>
      <c r="G95" s="32">
        <f t="shared" si="56"/>
        <v>25.86236795285371</v>
      </c>
      <c r="H95" s="32">
        <f t="shared" si="56"/>
        <v>28.002412411229223</v>
      </c>
      <c r="I95" s="32">
        <f t="shared" si="56"/>
        <v>24.61405951223766</v>
      </c>
      <c r="J95" s="32">
        <f t="shared" si="56"/>
        <v>23.158400488331939</v>
      </c>
      <c r="K95" s="32">
        <f t="shared" si="56"/>
        <v>25.200225151839927</v>
      </c>
      <c r="L95" s="32">
        <f t="shared" si="56"/>
        <v>19.773003534431503</v>
      </c>
      <c r="M95" s="32">
        <f t="shared" si="56"/>
        <v>18.419720299280158</v>
      </c>
      <c r="N95" s="32">
        <f t="shared" ref="N95:O95" si="57">(N79/N71)*100</f>
        <v>15.625198078332811</v>
      </c>
      <c r="O95" s="32">
        <f t="shared" si="57"/>
        <v>15.720317913259224</v>
      </c>
      <c r="P95" s="32">
        <f t="shared" ref="P95:Q95" si="58">(P79/P71)*100</f>
        <v>12.315131729906543</v>
      </c>
      <c r="Q95" s="32">
        <f t="shared" si="58"/>
        <v>13.477756117374451</v>
      </c>
      <c r="R95" s="32">
        <f t="shared" ref="R95:S95" si="59">(R79/R71)*100</f>
        <v>16.545459065787597</v>
      </c>
      <c r="S95" s="32">
        <f t="shared" si="59"/>
        <v>18.896688798017649</v>
      </c>
    </row>
    <row r="96" spans="1:19" x14ac:dyDescent="0.2">
      <c r="A96" s="26" t="s">
        <v>15</v>
      </c>
      <c r="B96" s="12" t="s">
        <v>3</v>
      </c>
      <c r="C96" s="34">
        <f t="shared" ref="C96:M96" si="60">((C77+C78)/C71)*100</f>
        <v>22.860348222756837</v>
      </c>
      <c r="D96" s="34">
        <f t="shared" si="60"/>
        <v>37.018768118729412</v>
      </c>
      <c r="E96" s="34">
        <f t="shared" si="60"/>
        <v>31.451797313858147</v>
      </c>
      <c r="F96" s="34">
        <f t="shared" si="60"/>
        <v>35.497951440297591</v>
      </c>
      <c r="G96" s="34">
        <f t="shared" si="60"/>
        <v>41.918480644512357</v>
      </c>
      <c r="H96" s="34">
        <f t="shared" si="60"/>
        <v>40.808348756212894</v>
      </c>
      <c r="I96" s="34">
        <f t="shared" si="60"/>
        <v>38.218857243178171</v>
      </c>
      <c r="J96" s="34">
        <f t="shared" si="60"/>
        <v>38.90909075049403</v>
      </c>
      <c r="K96" s="34">
        <f t="shared" si="60"/>
        <v>37.863173420270826</v>
      </c>
      <c r="L96" s="34">
        <f t="shared" si="60"/>
        <v>39.284098638035871</v>
      </c>
      <c r="M96" s="34">
        <f t="shared" si="60"/>
        <v>44.917390384647135</v>
      </c>
      <c r="N96" s="34">
        <f t="shared" ref="N96:O96" si="61">((N77+N78)/N71)*100</f>
        <v>50.170722698013378</v>
      </c>
      <c r="O96" s="34">
        <f t="shared" si="61"/>
        <v>47.689293218625863</v>
      </c>
      <c r="P96" s="34">
        <f t="shared" ref="P96:Q96" si="62">((P77+P78)/P71)*100</f>
        <v>51.334999270289735</v>
      </c>
      <c r="Q96" s="34">
        <f t="shared" si="62"/>
        <v>51.505728810990178</v>
      </c>
      <c r="R96" s="34">
        <f t="shared" ref="R96:S96" si="63">((R77+R78)/R71)*100</f>
        <v>47.882456983758381</v>
      </c>
      <c r="S96" s="34">
        <f t="shared" si="63"/>
        <v>40.106936263540234</v>
      </c>
    </row>
    <row r="97" spans="1:19" x14ac:dyDescent="0.2">
      <c r="A97" s="14"/>
      <c r="B97" s="8"/>
      <c r="C97" s="8"/>
      <c r="D97" s="8"/>
    </row>
    <row r="98" spans="1:19" x14ac:dyDescent="0.2">
      <c r="A98" s="14"/>
      <c r="B98" s="8"/>
      <c r="C98" s="8"/>
      <c r="D98" s="8"/>
    </row>
    <row r="99" spans="1:19" s="4" customFormat="1" ht="15.75" x14ac:dyDescent="0.25">
      <c r="A99" s="39" t="s">
        <v>37</v>
      </c>
      <c r="B99" s="18"/>
      <c r="C99" s="18"/>
      <c r="D99" s="18"/>
    </row>
    <row r="100" spans="1:19" x14ac:dyDescent="0.2">
      <c r="A100" s="9" t="s">
        <v>69</v>
      </c>
      <c r="B100" s="18"/>
      <c r="C100" s="18"/>
      <c r="D100" s="18"/>
    </row>
    <row r="101" spans="1:19" s="4" customFormat="1" x14ac:dyDescent="0.2">
      <c r="A101" s="40"/>
      <c r="B101" s="41"/>
      <c r="C101" s="41">
        <v>2008</v>
      </c>
      <c r="D101" s="41">
        <v>2009</v>
      </c>
      <c r="E101" s="42">
        <v>2010</v>
      </c>
      <c r="F101" s="42">
        <v>2011</v>
      </c>
      <c r="G101" s="42">
        <v>2012</v>
      </c>
      <c r="H101" s="42">
        <v>2013</v>
      </c>
      <c r="I101" s="42">
        <v>2014</v>
      </c>
      <c r="J101" s="42">
        <v>2015</v>
      </c>
      <c r="K101" s="42">
        <v>2016</v>
      </c>
      <c r="L101" s="42">
        <v>2017</v>
      </c>
      <c r="M101" s="42">
        <v>2018</v>
      </c>
      <c r="N101" s="42">
        <v>2019</v>
      </c>
      <c r="O101" s="42">
        <v>2020</v>
      </c>
      <c r="P101" s="42">
        <v>2021</v>
      </c>
      <c r="Q101" s="42">
        <v>2022</v>
      </c>
      <c r="R101" s="42">
        <v>2023</v>
      </c>
      <c r="S101" s="42">
        <v>2024</v>
      </c>
    </row>
    <row r="102" spans="1:19" x14ac:dyDescent="0.2">
      <c r="A102" s="9" t="s">
        <v>5</v>
      </c>
      <c r="B102" s="8" t="s">
        <v>1</v>
      </c>
      <c r="C102" s="10">
        <v>2617513.1358024701</v>
      </c>
      <c r="D102" s="20">
        <v>2664622.7926829299</v>
      </c>
      <c r="E102" s="10">
        <v>2212399.4352941201</v>
      </c>
      <c r="F102" s="10">
        <v>3269934.48314607</v>
      </c>
      <c r="G102" s="10">
        <v>3176928.7951807198</v>
      </c>
      <c r="H102" s="10">
        <v>3826600</v>
      </c>
      <c r="I102" s="10">
        <v>3365107.68831169</v>
      </c>
      <c r="J102" s="10">
        <v>4260398.1923076902</v>
      </c>
      <c r="K102" s="10">
        <v>4264388.5064935097</v>
      </c>
      <c r="L102" s="10">
        <v>4684861.2205882398</v>
      </c>
      <c r="M102" s="10">
        <v>4886372.4305555597</v>
      </c>
      <c r="N102" s="10">
        <v>4798955.7534246603</v>
      </c>
      <c r="O102" s="10">
        <v>5284678</v>
      </c>
      <c r="P102" s="10">
        <v>5370562</v>
      </c>
      <c r="Q102" s="10">
        <v>5252000</v>
      </c>
      <c r="R102" s="10">
        <v>6015244</v>
      </c>
      <c r="S102" s="10">
        <v>5925699</v>
      </c>
    </row>
    <row r="103" spans="1:19" x14ac:dyDescent="0.2">
      <c r="A103" s="9" t="s">
        <v>20</v>
      </c>
      <c r="B103" s="8" t="s">
        <v>1</v>
      </c>
      <c r="C103" s="10">
        <v>778674.234567901</v>
      </c>
      <c r="D103" s="10">
        <v>776378.04878048797</v>
      </c>
      <c r="E103" s="10">
        <v>579047.05882352905</v>
      </c>
      <c r="F103" s="10">
        <v>643258.42696629197</v>
      </c>
      <c r="G103" s="10">
        <v>563891.56626505998</v>
      </c>
      <c r="H103" s="10">
        <v>690960</v>
      </c>
      <c r="I103" s="10">
        <v>509775.84415584401</v>
      </c>
      <c r="J103" s="10">
        <v>441994.02564102598</v>
      </c>
      <c r="K103" s="10">
        <v>519453.71428571403</v>
      </c>
      <c r="L103" s="10">
        <v>508769.735294118</v>
      </c>
      <c r="M103" s="10">
        <v>488263.88888888899</v>
      </c>
      <c r="N103" s="10">
        <v>507690.86301369901</v>
      </c>
      <c r="O103" s="10">
        <v>377648</v>
      </c>
      <c r="P103" s="10">
        <v>375425</v>
      </c>
      <c r="Q103" s="10">
        <v>482556</v>
      </c>
      <c r="R103" s="10">
        <v>230740</v>
      </c>
      <c r="S103" s="10">
        <v>433663</v>
      </c>
    </row>
    <row r="104" spans="1:19" x14ac:dyDescent="0.2">
      <c r="A104" s="1" t="s">
        <v>29</v>
      </c>
      <c r="B104" s="1" t="s">
        <v>1</v>
      </c>
      <c r="C104" s="25">
        <f t="shared" ref="C104:M104" si="64">SUM(C102:C103)</f>
        <v>3396187.3703703713</v>
      </c>
      <c r="D104" s="25">
        <f t="shared" si="64"/>
        <v>3441000.8414634177</v>
      </c>
      <c r="E104" s="25">
        <f t="shared" si="64"/>
        <v>2791446.4941176493</v>
      </c>
      <c r="F104" s="25">
        <f t="shared" si="64"/>
        <v>3913192.9101123619</v>
      </c>
      <c r="G104" s="25">
        <f t="shared" si="64"/>
        <v>3740820.3614457799</v>
      </c>
      <c r="H104" s="25">
        <f t="shared" si="64"/>
        <v>4517560</v>
      </c>
      <c r="I104" s="25">
        <f t="shared" si="64"/>
        <v>3874883.5324675338</v>
      </c>
      <c r="J104" s="25">
        <f t="shared" si="64"/>
        <v>4702392.2179487161</v>
      </c>
      <c r="K104" s="25">
        <f t="shared" si="64"/>
        <v>4783842.2207792234</v>
      </c>
      <c r="L104" s="25">
        <f t="shared" si="64"/>
        <v>5193630.9558823574</v>
      </c>
      <c r="M104" s="25">
        <f t="shared" si="64"/>
        <v>5374636.3194444487</v>
      </c>
      <c r="N104" s="25">
        <f>SUM(N102:N103)</f>
        <v>5306646.616438359</v>
      </c>
      <c r="O104" s="25">
        <v>5662326</v>
      </c>
      <c r="P104" s="25">
        <v>5745986</v>
      </c>
      <c r="Q104" s="25">
        <v>5734556</v>
      </c>
      <c r="R104" s="25">
        <v>6245984</v>
      </c>
      <c r="S104" s="25">
        <v>6359362</v>
      </c>
    </row>
    <row r="105" spans="1:19" x14ac:dyDescent="0.2">
      <c r="A105" s="1" t="s">
        <v>36</v>
      </c>
      <c r="B105" s="1" t="s">
        <v>3</v>
      </c>
      <c r="C105" s="32">
        <f>(C103/C104)*100</f>
        <v>22.927893830633458</v>
      </c>
      <c r="D105" s="32">
        <f t="shared" ref="D105:H105" si="65">(D103/D104)*100</f>
        <v>22.562564920800874</v>
      </c>
      <c r="E105" s="32">
        <f t="shared" si="65"/>
        <v>20.743620199912179</v>
      </c>
      <c r="F105" s="32">
        <f t="shared" si="65"/>
        <v>16.438198722685044</v>
      </c>
      <c r="G105" s="32">
        <f t="shared" si="65"/>
        <v>15.074008152776495</v>
      </c>
      <c r="H105" s="32">
        <f t="shared" si="65"/>
        <v>15.294982247053721</v>
      </c>
      <c r="I105" s="32">
        <f t="shared" ref="I105:J105" si="66">(I103/I104)*100</f>
        <v>13.15590107120504</v>
      </c>
      <c r="J105" s="32">
        <f t="shared" si="66"/>
        <v>9.3993441030708667</v>
      </c>
      <c r="K105" s="32">
        <v>10.858504321681044</v>
      </c>
      <c r="L105" s="32">
        <v>9.796031709143314</v>
      </c>
      <c r="M105" s="32">
        <v>9.796031709143314</v>
      </c>
      <c r="N105" s="32">
        <f>(N103/N104)*100</f>
        <v>9.5670750232553434</v>
      </c>
      <c r="O105" s="32">
        <v>6.7</v>
      </c>
      <c r="P105" s="32">
        <v>6.5</v>
      </c>
      <c r="Q105" s="32">
        <v>8.4</v>
      </c>
      <c r="R105" s="32">
        <v>3.7</v>
      </c>
      <c r="S105" s="32">
        <v>6.8</v>
      </c>
    </row>
    <row r="106" spans="1:19" x14ac:dyDescent="0.2"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9" x14ac:dyDescent="0.2">
      <c r="A107" s="9" t="s">
        <v>21</v>
      </c>
      <c r="B107" s="8" t="s">
        <v>1</v>
      </c>
      <c r="C107" s="10">
        <v>926086.41975308605</v>
      </c>
      <c r="D107" s="10">
        <v>1584174.5365853701</v>
      </c>
      <c r="E107" s="10">
        <v>1193337.41176471</v>
      </c>
      <c r="F107" s="10">
        <v>1709764.04494382</v>
      </c>
      <c r="G107" s="10">
        <v>2631939.7590361401</v>
      </c>
      <c r="H107" s="10">
        <v>2246040</v>
      </c>
      <c r="I107" s="10">
        <v>481025.97402597399</v>
      </c>
      <c r="J107" s="10">
        <v>2457602.5641025598</v>
      </c>
      <c r="K107" s="10">
        <v>953207.79220779205</v>
      </c>
      <c r="L107" s="10">
        <v>1112338.2352941199</v>
      </c>
      <c r="M107" s="10">
        <v>1459763.8888888899</v>
      </c>
      <c r="N107" s="10">
        <v>520547.94520547899</v>
      </c>
      <c r="O107" s="10">
        <v>952008</v>
      </c>
      <c r="P107" s="10">
        <v>508493</v>
      </c>
      <c r="Q107" s="10">
        <v>983313</v>
      </c>
      <c r="R107" s="10">
        <v>634397</v>
      </c>
      <c r="S107" s="10">
        <v>521240</v>
      </c>
    </row>
    <row r="108" spans="1:19" x14ac:dyDescent="0.2">
      <c r="A108" s="9" t="s">
        <v>68</v>
      </c>
      <c r="B108" s="8" t="s">
        <v>1</v>
      </c>
      <c r="C108" s="10">
        <f t="shared" ref="C108:I108" si="67">(C102+C103)/C116</f>
        <v>441643.93944258918</v>
      </c>
      <c r="D108" s="10">
        <f t="shared" si="67"/>
        <v>431466.86188757775</v>
      </c>
      <c r="E108" s="10">
        <f t="shared" si="67"/>
        <v>412957.43251475046</v>
      </c>
      <c r="F108" s="10">
        <f t="shared" si="67"/>
        <v>427220.18743636651</v>
      </c>
      <c r="G108" s="10">
        <f t="shared" si="67"/>
        <v>389698.13238948665</v>
      </c>
      <c r="H108" s="10">
        <f t="shared" si="67"/>
        <v>406187.21077996382</v>
      </c>
      <c r="I108" s="10">
        <f t="shared" si="67"/>
        <v>446608.93618932145</v>
      </c>
      <c r="J108" s="10">
        <f t="shared" ref="J108:N108" si="68">(J102+J103)/J116</f>
        <v>386314.80646690167</v>
      </c>
      <c r="K108" s="10">
        <f t="shared" si="68"/>
        <v>365515.7932861661</v>
      </c>
      <c r="L108" s="10">
        <f t="shared" si="68"/>
        <v>378564.81868561712</v>
      </c>
      <c r="M108" s="10">
        <f t="shared" si="68"/>
        <v>368230.86402131623</v>
      </c>
      <c r="N108" s="10">
        <f t="shared" si="68"/>
        <v>368531.14939685754</v>
      </c>
      <c r="O108" s="10">
        <v>365255</v>
      </c>
      <c r="P108" s="10">
        <v>343297</v>
      </c>
      <c r="Q108" s="10">
        <v>353842</v>
      </c>
      <c r="R108" s="10">
        <v>331509</v>
      </c>
      <c r="S108" s="10">
        <v>339270</v>
      </c>
    </row>
    <row r="109" spans="1:19" x14ac:dyDescent="0.2">
      <c r="A109" s="9" t="s">
        <v>62</v>
      </c>
      <c r="B109" s="8" t="s">
        <v>4</v>
      </c>
      <c r="C109" s="35">
        <f t="shared" ref="C109:J110" si="69">C22/C102</f>
        <v>8.3658256642092752</v>
      </c>
      <c r="D109" s="35">
        <f t="shared" si="69"/>
        <v>8.8335364623452914</v>
      </c>
      <c r="E109" s="35">
        <f t="shared" si="69"/>
        <v>8.80709334946601</v>
      </c>
      <c r="F109" s="35">
        <f t="shared" si="69"/>
        <v>8.7530278043676759</v>
      </c>
      <c r="G109" s="35">
        <f t="shared" si="69"/>
        <v>9.5333350778385118</v>
      </c>
      <c r="H109" s="35">
        <f t="shared" si="69"/>
        <v>9.6679266015087286</v>
      </c>
      <c r="I109" s="35">
        <f t="shared" si="69"/>
        <v>10.012167392014769</v>
      </c>
      <c r="J109" s="35">
        <f t="shared" si="69"/>
        <v>10.150334331786407</v>
      </c>
      <c r="K109" s="35">
        <f t="shared" ref="K109:M109" si="70">K22/K102</f>
        <v>11.537120763481516</v>
      </c>
      <c r="L109" s="35">
        <f t="shared" si="70"/>
        <v>12.027016472956403</v>
      </c>
      <c r="M109" s="35">
        <f t="shared" si="70"/>
        <v>12.667097537122906</v>
      </c>
      <c r="N109" s="35">
        <f t="shared" ref="N109" si="71">N22/N102</f>
        <v>14.811255333887269</v>
      </c>
      <c r="O109" s="35">
        <v>16.649999999999999</v>
      </c>
      <c r="P109" s="35">
        <v>17.350000000000001</v>
      </c>
      <c r="Q109" s="35">
        <v>19.09</v>
      </c>
      <c r="R109" s="35">
        <v>24.64</v>
      </c>
      <c r="S109" s="35">
        <v>29.55</v>
      </c>
    </row>
    <row r="110" spans="1:19" x14ac:dyDescent="0.2">
      <c r="A110" s="9" t="s">
        <v>63</v>
      </c>
      <c r="B110" s="8" t="s">
        <v>4</v>
      </c>
      <c r="C110" s="35">
        <f t="shared" si="69"/>
        <v>2.1190100844561552</v>
      </c>
      <c r="D110" s="35">
        <f t="shared" si="69"/>
        <v>2.168801061841263</v>
      </c>
      <c r="E110" s="35">
        <f t="shared" si="69"/>
        <v>2.7198495296531924</v>
      </c>
      <c r="F110" s="35">
        <f t="shared" si="69"/>
        <v>2.6273920698689954</v>
      </c>
      <c r="G110" s="35">
        <f t="shared" si="69"/>
        <v>2.6441653099160338</v>
      </c>
      <c r="H110" s="35">
        <f t="shared" si="69"/>
        <v>3.1465648566245945</v>
      </c>
      <c r="I110" s="35">
        <f t="shared" si="69"/>
        <v>3.1814648098451244</v>
      </c>
      <c r="J110" s="35">
        <f t="shared" si="69"/>
        <v>3.4475263240302536</v>
      </c>
      <c r="K110" s="35">
        <f t="shared" ref="K110:M110" si="72">K23/K103</f>
        <v>3.4046251536579271</v>
      </c>
      <c r="L110" s="35">
        <f t="shared" si="72"/>
        <v>3.1580048549641497</v>
      </c>
      <c r="M110" s="35">
        <f t="shared" si="72"/>
        <v>3.7115930308633143</v>
      </c>
      <c r="N110" s="35">
        <f t="shared" ref="N110" si="73">N23/N103</f>
        <v>3.4446513171792335</v>
      </c>
      <c r="O110" s="35">
        <v>3.97</v>
      </c>
      <c r="P110" s="35">
        <v>3.96</v>
      </c>
      <c r="Q110" s="35">
        <v>4.2699999999999996</v>
      </c>
      <c r="R110" s="35">
        <v>5.29</v>
      </c>
      <c r="S110" s="35">
        <v>4.46</v>
      </c>
    </row>
    <row r="111" spans="1:19" x14ac:dyDescent="0.2">
      <c r="A111" s="9" t="s">
        <v>64</v>
      </c>
      <c r="B111" s="8" t="s">
        <v>4</v>
      </c>
      <c r="C111" s="35">
        <f t="shared" ref="C111:J111" si="74">(C22+C23)/(C102+C103)</f>
        <v>6.9335624202880091</v>
      </c>
      <c r="D111" s="35">
        <f t="shared" si="74"/>
        <v>7.3298012108069726</v>
      </c>
      <c r="E111" s="35">
        <f t="shared" si="74"/>
        <v>7.5443786108414113</v>
      </c>
      <c r="F111" s="35">
        <f t="shared" si="74"/>
        <v>7.7460836293029764</v>
      </c>
      <c r="G111" s="35">
        <f t="shared" si="74"/>
        <v>8.4948610653632635</v>
      </c>
      <c r="H111" s="35">
        <f t="shared" si="74"/>
        <v>8.6704854803625491</v>
      </c>
      <c r="I111" s="35">
        <f t="shared" si="74"/>
        <v>9.1135269178362819</v>
      </c>
      <c r="J111" s="35">
        <f t="shared" si="74"/>
        <v>9.5203143425692183</v>
      </c>
      <c r="K111" s="35">
        <f t="shared" ref="K111:M111" si="75">(K22+K23)/(K102+K103)</f>
        <v>10.654053376228301</v>
      </c>
      <c r="L111" s="35">
        <f t="shared" si="75"/>
        <v>11.158205282570279</v>
      </c>
      <c r="M111" s="35">
        <f t="shared" si="75"/>
        <v>11.85352631159294</v>
      </c>
      <c r="N111" s="35">
        <f t="shared" ref="N111" si="76">(N22+N23)/(N102+N103)</f>
        <v>13.723803800012456</v>
      </c>
      <c r="O111" s="35">
        <v>15.8</v>
      </c>
      <c r="P111" s="35">
        <v>16.48</v>
      </c>
      <c r="Q111" s="35">
        <v>17.84</v>
      </c>
      <c r="R111" s="35">
        <v>23.93</v>
      </c>
      <c r="S111" s="35">
        <v>27.84</v>
      </c>
    </row>
    <row r="112" spans="1:19" x14ac:dyDescent="0.2">
      <c r="A112" s="9"/>
      <c r="B112" s="8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N112" s="10"/>
      <c r="O112" s="10"/>
      <c r="P112" s="10"/>
      <c r="Q112" s="10"/>
      <c r="R112" s="10"/>
      <c r="S112" s="10"/>
    </row>
    <row r="113" spans="1:19" x14ac:dyDescent="0.2">
      <c r="A113" s="9" t="s">
        <v>7</v>
      </c>
      <c r="B113" s="8" t="s">
        <v>4</v>
      </c>
      <c r="C113" s="10">
        <f t="shared" ref="C113:I113" si="77">C22+C23+C24+C33</f>
        <v>25173609.987654291</v>
      </c>
      <c r="D113" s="10">
        <f t="shared" si="77"/>
        <v>26310566.63414637</v>
      </c>
      <c r="E113" s="10">
        <f t="shared" si="77"/>
        <v>22273840.458823558</v>
      </c>
      <c r="F113" s="10">
        <f t="shared" si="77"/>
        <v>32633596.685393255</v>
      </c>
      <c r="G113" s="10">
        <f t="shared" si="77"/>
        <v>34303101.554216899</v>
      </c>
      <c r="H113" s="10">
        <f t="shared" si="77"/>
        <v>41147645.666666634</v>
      </c>
      <c r="I113" s="10">
        <f t="shared" si="77"/>
        <v>36505495.363636397</v>
      </c>
      <c r="J113" s="10">
        <f t="shared" ref="J113:N113" si="78">J22+J23+J24+J33</f>
        <v>45610939.06410253</v>
      </c>
      <c r="K113" s="10">
        <f t="shared" si="78"/>
        <v>52610277.558441579</v>
      </c>
      <c r="L113" s="10">
        <f t="shared" si="78"/>
        <v>59129292.999999985</v>
      </c>
      <c r="M113" s="10">
        <f t="shared" si="78"/>
        <v>68026386.597222269</v>
      </c>
      <c r="N113" s="10">
        <f t="shared" si="78"/>
        <v>80443049</v>
      </c>
      <c r="O113" s="10">
        <v>92462752</v>
      </c>
      <c r="P113" s="10">
        <v>96906537</v>
      </c>
      <c r="Q113" s="10">
        <v>103822721</v>
      </c>
      <c r="R113" s="10">
        <v>162380342</v>
      </c>
      <c r="S113" s="10">
        <v>161433997</v>
      </c>
    </row>
    <row r="114" spans="1:19" x14ac:dyDescent="0.2">
      <c r="A114" s="9" t="s">
        <v>65</v>
      </c>
      <c r="B114" s="8" t="s">
        <v>4</v>
      </c>
      <c r="C114" s="10">
        <f t="shared" ref="C114:J114" si="79">C113/C116</f>
        <v>3273603.9188928795</v>
      </c>
      <c r="D114" s="10">
        <f t="shared" si="79"/>
        <v>3299080.1639244035</v>
      </c>
      <c r="E114" s="10">
        <f t="shared" si="79"/>
        <v>3295118.8523591594</v>
      </c>
      <c r="F114" s="10">
        <f t="shared" si="79"/>
        <v>3562750.8310742029</v>
      </c>
      <c r="G114" s="10">
        <f t="shared" si="79"/>
        <v>3573508.8347516144</v>
      </c>
      <c r="H114" s="10">
        <f t="shared" si="79"/>
        <v>3699706.7938235649</v>
      </c>
      <c r="I114" s="10">
        <f t="shared" si="79"/>
        <v>4207527.8683371525</v>
      </c>
      <c r="J114" s="10">
        <f t="shared" si="79"/>
        <v>3747067.5096108238</v>
      </c>
      <c r="K114" s="10">
        <f t="shared" ref="K114:N114" si="80">K113/K116</f>
        <v>4019757.8534784671</v>
      </c>
      <c r="L114" s="10">
        <f t="shared" si="80"/>
        <v>4309946.215604919</v>
      </c>
      <c r="M114" s="10">
        <f t="shared" si="80"/>
        <v>4660671.6481111571</v>
      </c>
      <c r="N114" s="10">
        <f t="shared" si="80"/>
        <v>5586535.4246737016</v>
      </c>
      <c r="O114" s="10">
        <v>5964417</v>
      </c>
      <c r="P114" s="10">
        <v>5789726</v>
      </c>
      <c r="Q114" s="10">
        <v>6406222</v>
      </c>
      <c r="R114" s="10">
        <v>8618413</v>
      </c>
      <c r="S114" s="10">
        <v>8612447</v>
      </c>
    </row>
    <row r="115" spans="1:19" x14ac:dyDescent="0.2">
      <c r="A115" s="9"/>
      <c r="B115" s="8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N115" s="10"/>
      <c r="O115" s="10"/>
      <c r="P115" s="10"/>
      <c r="Q115" s="10"/>
      <c r="R115" s="10"/>
      <c r="S115" s="10"/>
    </row>
    <row r="116" spans="1:19" x14ac:dyDescent="0.2">
      <c r="A116" s="26" t="s">
        <v>6</v>
      </c>
      <c r="B116" s="12"/>
      <c r="C116" s="13">
        <v>7.6898765432098797</v>
      </c>
      <c r="D116" s="13">
        <v>7.97512195121951</v>
      </c>
      <c r="E116" s="34">
        <v>6.7596470588235302</v>
      </c>
      <c r="F116" s="34">
        <v>9.1596629213483105</v>
      </c>
      <c r="G116" s="34">
        <v>9.5992771084337392</v>
      </c>
      <c r="H116" s="34">
        <v>11.121866666666699</v>
      </c>
      <c r="I116" s="34">
        <v>8.6762337662337696</v>
      </c>
      <c r="J116" s="34">
        <v>12.1724358974359</v>
      </c>
      <c r="K116" s="34">
        <v>13.0879220779221</v>
      </c>
      <c r="L116" s="36">
        <v>13.7192647058824</v>
      </c>
      <c r="M116" s="13">
        <v>14.595833333333299</v>
      </c>
      <c r="N116" s="34">
        <v>14.3994520547945</v>
      </c>
      <c r="O116" s="34">
        <v>15.502394366197199</v>
      </c>
      <c r="P116" s="34">
        <v>16.7376712328767</v>
      </c>
      <c r="Q116" s="34">
        <v>16.2065432098765</v>
      </c>
      <c r="R116" s="34">
        <v>18.841095890411001</v>
      </c>
      <c r="S116" s="34">
        <v>18.7442666666667</v>
      </c>
    </row>
    <row r="117" spans="1:19" x14ac:dyDescent="0.2">
      <c r="A117" s="16"/>
      <c r="B117" s="8"/>
      <c r="C117" s="8"/>
      <c r="D117" s="8"/>
    </row>
    <row r="118" spans="1:19" x14ac:dyDescent="0.2">
      <c r="A118" s="9"/>
      <c r="B118" s="8"/>
      <c r="C118" s="8"/>
      <c r="D118" s="8"/>
    </row>
    <row r="119" spans="1:19" s="4" customFormat="1" ht="15.75" x14ac:dyDescent="0.25">
      <c r="A119" s="39" t="s">
        <v>66</v>
      </c>
      <c r="B119" s="18"/>
      <c r="C119" s="18"/>
      <c r="D119" s="18"/>
    </row>
    <row r="120" spans="1:19" x14ac:dyDescent="0.2">
      <c r="A120" s="9" t="s">
        <v>69</v>
      </c>
      <c r="B120" s="18"/>
      <c r="C120" s="18"/>
      <c r="D120" s="18"/>
    </row>
    <row r="121" spans="1:19" s="4" customFormat="1" x14ac:dyDescent="0.2">
      <c r="A121" s="40"/>
      <c r="B121" s="41"/>
      <c r="C121" s="41">
        <v>2008</v>
      </c>
      <c r="D121" s="41">
        <v>2009</v>
      </c>
      <c r="E121" s="42">
        <v>2010</v>
      </c>
      <c r="F121" s="42">
        <v>2011</v>
      </c>
      <c r="G121" s="42">
        <v>2012</v>
      </c>
      <c r="H121" s="42">
        <v>2013</v>
      </c>
      <c r="I121" s="42">
        <v>2014</v>
      </c>
      <c r="J121" s="42">
        <v>2015</v>
      </c>
      <c r="K121" s="42">
        <v>2016</v>
      </c>
      <c r="L121" s="42">
        <v>2017</v>
      </c>
      <c r="M121" s="42">
        <v>2018</v>
      </c>
      <c r="N121" s="42">
        <v>2019</v>
      </c>
      <c r="O121" s="42">
        <v>2020</v>
      </c>
      <c r="P121" s="42">
        <v>2021</v>
      </c>
      <c r="Q121" s="42">
        <v>2022</v>
      </c>
      <c r="R121" s="42">
        <v>2023</v>
      </c>
      <c r="S121" s="42">
        <v>2024</v>
      </c>
    </row>
    <row r="122" spans="1:19" x14ac:dyDescent="0.2">
      <c r="A122" s="9" t="s">
        <v>103</v>
      </c>
      <c r="B122" s="8" t="s">
        <v>4</v>
      </c>
      <c r="C122" s="35">
        <f t="shared" ref="C122:M122" si="81">C29/(C102+C103)</f>
        <v>0.8704400032429972</v>
      </c>
      <c r="D122" s="35">
        <f t="shared" si="81"/>
        <v>0.87417962263382654</v>
      </c>
      <c r="E122" s="35">
        <f t="shared" si="81"/>
        <v>1.1982659785005734</v>
      </c>
      <c r="F122" s="35">
        <f t="shared" si="81"/>
        <v>1.0150175851830112</v>
      </c>
      <c r="G122" s="35">
        <f t="shared" si="81"/>
        <v>1.1886032858780529</v>
      </c>
      <c r="H122" s="35">
        <f t="shared" si="81"/>
        <v>1.5757537549768748</v>
      </c>
      <c r="I122" s="35">
        <f t="shared" si="81"/>
        <v>1.5628354034617449</v>
      </c>
      <c r="J122" s="35">
        <f t="shared" si="81"/>
        <v>1.2526648595359111</v>
      </c>
      <c r="K122" s="35">
        <f t="shared" si="81"/>
        <v>1.6828018865919936</v>
      </c>
      <c r="L122" s="35">
        <f t="shared" si="81"/>
        <v>1.6795611298855979</v>
      </c>
      <c r="M122" s="35">
        <f t="shared" si="81"/>
        <v>1.6379628425246273</v>
      </c>
      <c r="N122" s="35">
        <f t="shared" ref="N122:O122" si="82">N29/(N102+N103)</f>
        <v>2.1055360960702454</v>
      </c>
      <c r="O122" s="35">
        <f t="shared" si="82"/>
        <v>2.070903194199698</v>
      </c>
      <c r="P122" s="35">
        <f t="shared" ref="P122:Q122" si="83">P29/(P102+P103)</f>
        <v>2.270431346259572</v>
      </c>
      <c r="Q122" s="35">
        <f t="shared" si="83"/>
        <v>2.2939528361044865</v>
      </c>
      <c r="R122" s="35">
        <f t="shared" ref="R122:S122" si="84">R29/(R102+R103)</f>
        <v>2.7531884487696416</v>
      </c>
      <c r="S122" s="35">
        <f t="shared" si="84"/>
        <v>2.8016761744338505</v>
      </c>
    </row>
    <row r="123" spans="1:19" x14ac:dyDescent="0.2">
      <c r="A123" s="9" t="s">
        <v>104</v>
      </c>
      <c r="B123" s="8" t="s">
        <v>4</v>
      </c>
      <c r="C123" s="35">
        <f t="shared" ref="C123:M123" si="85">C30/(C102+C103)</f>
        <v>0.79542059976718171</v>
      </c>
      <c r="D123" s="35">
        <f t="shared" si="85"/>
        <v>0.92586678615544016</v>
      </c>
      <c r="E123" s="35">
        <f t="shared" si="85"/>
        <v>0.83878298104539195</v>
      </c>
      <c r="F123" s="35">
        <f t="shared" si="85"/>
        <v>1.1688109088561187</v>
      </c>
      <c r="G123" s="35">
        <f t="shared" si="85"/>
        <v>1.2409028571756189</v>
      </c>
      <c r="H123" s="35">
        <f t="shared" si="85"/>
        <v>1.4320433095151655</v>
      </c>
      <c r="I123" s="35">
        <f t="shared" si="85"/>
        <v>1.1555780585639854</v>
      </c>
      <c r="J123" s="35">
        <f t="shared" si="85"/>
        <v>1.7587848146892342</v>
      </c>
      <c r="K123" s="35">
        <f t="shared" si="85"/>
        <v>1.7407067629285462</v>
      </c>
      <c r="L123" s="35">
        <f t="shared" si="85"/>
        <v>1.7359147681179232</v>
      </c>
      <c r="M123" s="35">
        <f t="shared" si="85"/>
        <v>1.7433590332203734</v>
      </c>
      <c r="N123" s="35">
        <f t="shared" ref="N123:O123" si="86">N30/(N102+N103)</f>
        <v>2.125242891634143</v>
      </c>
      <c r="O123" s="35">
        <f t="shared" si="86"/>
        <v>2.5422059768370806</v>
      </c>
      <c r="P123" s="35">
        <f t="shared" ref="P123:Q123" si="87">P30/(P102+P103)</f>
        <v>2.4961243386036203</v>
      </c>
      <c r="Q123" s="35">
        <f t="shared" si="87"/>
        <v>2.9929816711180428</v>
      </c>
      <c r="R123" s="35">
        <f t="shared" ref="R123:S123" si="88">R30/(R102+R103)</f>
        <v>3.7554263667662293</v>
      </c>
      <c r="S123" s="35">
        <f t="shared" si="88"/>
        <v>4.7772622473763882</v>
      </c>
    </row>
    <row r="124" spans="1:19" x14ac:dyDescent="0.2">
      <c r="A124" s="9" t="s">
        <v>105</v>
      </c>
      <c r="B124" s="8" t="s">
        <v>4</v>
      </c>
      <c r="C124" s="35">
        <f t="shared" ref="C124:M124" si="89">C31/(C102+C103)</f>
        <v>8.2107035370312859E-2</v>
      </c>
      <c r="D124" s="35">
        <f t="shared" si="89"/>
        <v>8.3731410404422613E-2</v>
      </c>
      <c r="E124" s="35">
        <f t="shared" si="89"/>
        <v>9.0703886888885782E-2</v>
      </c>
      <c r="F124" s="35">
        <f t="shared" si="89"/>
        <v>8.1700417466217368E-2</v>
      </c>
      <c r="G124" s="35">
        <f t="shared" si="89"/>
        <v>8.6586570840768956E-2</v>
      </c>
      <c r="H124" s="35">
        <f t="shared" si="89"/>
        <v>8.1411142298054698E-2</v>
      </c>
      <c r="I124" s="35">
        <f t="shared" si="89"/>
        <v>8.2067746907597008E-2</v>
      </c>
      <c r="J124" s="35">
        <f t="shared" si="89"/>
        <v>8.2615541511900495E-2</v>
      </c>
      <c r="K124" s="35">
        <f t="shared" si="89"/>
        <v>8.7033899184623023E-2</v>
      </c>
      <c r="L124" s="35">
        <f t="shared" si="89"/>
        <v>0.11081595541915217</v>
      </c>
      <c r="M124" s="35">
        <f t="shared" si="89"/>
        <v>9.4550017550928997E-2</v>
      </c>
      <c r="N124" s="35">
        <f t="shared" ref="N124:O124" si="90">N31/(N102+N103)</f>
        <v>0.12568144220005217</v>
      </c>
      <c r="O124" s="35">
        <f t="shared" si="90"/>
        <v>0.15007790084852055</v>
      </c>
      <c r="P124" s="35">
        <f t="shared" ref="P124:Q124" si="91">P31/(P102+P103)</f>
        <v>0.16186792625879592</v>
      </c>
      <c r="Q124" s="35">
        <f t="shared" si="91"/>
        <v>0.17214776523239114</v>
      </c>
      <c r="R124" s="35">
        <f t="shared" ref="R124:S124" si="92">R31/(R102+R103)</f>
        <v>0.19295966816437571</v>
      </c>
      <c r="S124" s="35">
        <f t="shared" si="92"/>
        <v>0.23125810419347098</v>
      </c>
    </row>
    <row r="125" spans="1:19" x14ac:dyDescent="0.2">
      <c r="A125" s="9" t="s">
        <v>106</v>
      </c>
      <c r="B125" s="8" t="s">
        <v>4</v>
      </c>
      <c r="C125" s="35">
        <f t="shared" ref="C125:M125" si="93">C32/(C102+C103)</f>
        <v>1.1555368604206449</v>
      </c>
      <c r="D125" s="35">
        <f t="shared" si="93"/>
        <v>1.2021933961648115</v>
      </c>
      <c r="E125" s="35">
        <f t="shared" si="93"/>
        <v>1.0341196033166045</v>
      </c>
      <c r="F125" s="35">
        <f t="shared" si="93"/>
        <v>1.1325223462093741</v>
      </c>
      <c r="G125" s="35">
        <f t="shared" si="93"/>
        <v>1.1874756709669618</v>
      </c>
      <c r="H125" s="35">
        <f t="shared" si="93"/>
        <v>1.1029567229507367</v>
      </c>
      <c r="I125" s="35">
        <f t="shared" si="93"/>
        <v>1.1001383595837735</v>
      </c>
      <c r="J125" s="35">
        <f t="shared" si="93"/>
        <v>0.98040175094404236</v>
      </c>
      <c r="K125" s="35">
        <f t="shared" si="93"/>
        <v>1.3150778864647379</v>
      </c>
      <c r="L125" s="35">
        <f t="shared" si="93"/>
        <v>1.3428111787541344</v>
      </c>
      <c r="M125" s="35">
        <f t="shared" si="93"/>
        <v>1.3446285196325227</v>
      </c>
      <c r="N125" s="35">
        <f t="shared" ref="N125:O125" si="94">N32/(N102+N103)</f>
        <v>1.6015447445988267</v>
      </c>
      <c r="O125" s="35">
        <f t="shared" si="94"/>
        <v>2.0482902256069324</v>
      </c>
      <c r="P125" s="35">
        <f t="shared" ref="P125:Q125" si="95">P32/(P102+P103)</f>
        <v>2.3205886125394994</v>
      </c>
      <c r="Q125" s="35">
        <f t="shared" si="95"/>
        <v>2.2890070303611996</v>
      </c>
      <c r="R125" s="35">
        <f t="shared" ref="R125:S125" si="96">R32/(R102+R103)</f>
        <v>3.1416628668917501</v>
      </c>
      <c r="S125" s="35">
        <f t="shared" si="96"/>
        <v>4.1980439232740645</v>
      </c>
    </row>
    <row r="126" spans="1:19" x14ac:dyDescent="0.2">
      <c r="A126" s="9" t="s">
        <v>107</v>
      </c>
      <c r="B126" s="8" t="s">
        <v>4</v>
      </c>
      <c r="C126" s="35">
        <f t="shared" ref="C126:M126" si="97">C34/(C102+C103)</f>
        <v>1.2053015498930375</v>
      </c>
      <c r="D126" s="35">
        <f t="shared" si="97"/>
        <v>1.5018436691432093</v>
      </c>
      <c r="E126" s="35">
        <f t="shared" si="97"/>
        <v>1.3740761568136941</v>
      </c>
      <c r="F126" s="35">
        <f t="shared" si="97"/>
        <v>1.4092576501130052</v>
      </c>
      <c r="G126" s="35">
        <f t="shared" si="97"/>
        <v>1.6745718748825451</v>
      </c>
      <c r="H126" s="35">
        <f t="shared" si="97"/>
        <v>1.640053043383302</v>
      </c>
      <c r="I126" s="35">
        <f t="shared" si="97"/>
        <v>1.5368325104782707</v>
      </c>
      <c r="J126" s="35">
        <f t="shared" si="97"/>
        <v>1.7679517937014686</v>
      </c>
      <c r="K126" s="35">
        <f t="shared" si="97"/>
        <v>1.9438786245857675</v>
      </c>
      <c r="L126" s="35">
        <f t="shared" si="97"/>
        <v>2.0667003693338724</v>
      </c>
      <c r="M126" s="35">
        <f t="shared" si="97"/>
        <v>2.2119788053359613</v>
      </c>
      <c r="N126" s="35">
        <f t="shared" ref="N126:O126" si="98">N34/(N102+N103)</f>
        <v>2.2795946054759337</v>
      </c>
      <c r="O126" s="35">
        <f t="shared" si="98"/>
        <v>2.2515247267642309</v>
      </c>
      <c r="P126" s="35">
        <f t="shared" ref="P126:Q126" si="99">P34/(P102+P103)</f>
        <v>2.5280779437892917</v>
      </c>
      <c r="Q126" s="35">
        <f t="shared" si="99"/>
        <v>2.4473226872315834</v>
      </c>
      <c r="R126" s="35">
        <f t="shared" ref="R126:S126" si="100">R34/(R102+R103)</f>
        <v>2.8148573547418629</v>
      </c>
      <c r="S126" s="35">
        <f t="shared" si="100"/>
        <v>2.9132412968470738</v>
      </c>
    </row>
    <row r="127" spans="1:19" x14ac:dyDescent="0.2">
      <c r="A127" s="9" t="s">
        <v>108</v>
      </c>
      <c r="B127" s="8" t="s">
        <v>4</v>
      </c>
      <c r="C127" s="35">
        <f t="shared" ref="C127:M127" si="101">C36/(C102+C103)</f>
        <v>0.4173562425813459</v>
      </c>
      <c r="D127" s="35">
        <f t="shared" si="101"/>
        <v>0.44730329079065512</v>
      </c>
      <c r="E127" s="35">
        <f t="shared" si="101"/>
        <v>0.54798016758353474</v>
      </c>
      <c r="F127" s="35">
        <f t="shared" si="101"/>
        <v>0.58672294470394637</v>
      </c>
      <c r="G127" s="35">
        <f t="shared" si="101"/>
        <v>0.73556284880363731</v>
      </c>
      <c r="H127" s="35">
        <f t="shared" si="101"/>
        <v>0.71894003842782384</v>
      </c>
      <c r="I127" s="35">
        <f t="shared" si="101"/>
        <v>0.82986165797854539</v>
      </c>
      <c r="J127" s="35">
        <f t="shared" si="101"/>
        <v>0.84007886842254309</v>
      </c>
      <c r="K127" s="35">
        <f t="shared" si="101"/>
        <v>0.83502137719538994</v>
      </c>
      <c r="L127" s="35">
        <f t="shared" si="101"/>
        <v>1.0401068837409884</v>
      </c>
      <c r="M127" s="35">
        <f t="shared" si="101"/>
        <v>1.238872299408682</v>
      </c>
      <c r="N127" s="35">
        <f t="shared" ref="N127:O127" si="102">N36/(N102+N103)</f>
        <v>1.5028713190162808</v>
      </c>
      <c r="O127" s="35">
        <f t="shared" si="102"/>
        <v>1.8613234207991556</v>
      </c>
      <c r="P127" s="35">
        <f t="shared" ref="P127:Q127" si="103">P36/(P102+P103)</f>
        <v>1.8229026623276383</v>
      </c>
      <c r="Q127" s="35">
        <f t="shared" si="103"/>
        <v>1.8409317129347067</v>
      </c>
      <c r="R127" s="35">
        <f t="shared" ref="R127:S127" si="104">R36/(R102+R103)</f>
        <v>2.2666274841562193</v>
      </c>
      <c r="S127" s="35">
        <f t="shared" si="104"/>
        <v>2.4788601435175415</v>
      </c>
    </row>
    <row r="128" spans="1:19" x14ac:dyDescent="0.2">
      <c r="A128" s="9" t="s">
        <v>109</v>
      </c>
      <c r="B128" s="8" t="s">
        <v>4</v>
      </c>
      <c r="C128" s="35">
        <f t="shared" ref="C128:M128" si="105">C37/(C102+C103)</f>
        <v>0.32908553806507568</v>
      </c>
      <c r="D128" s="35">
        <f t="shared" si="105"/>
        <v>0.3153418045003073</v>
      </c>
      <c r="E128" s="35">
        <f t="shared" si="105"/>
        <v>0.37832992021779011</v>
      </c>
      <c r="F128" s="35">
        <f t="shared" si="105"/>
        <v>0.38165664247123621</v>
      </c>
      <c r="G128" s="35">
        <f t="shared" si="105"/>
        <v>0.35600606773676874</v>
      </c>
      <c r="H128" s="35">
        <f t="shared" si="105"/>
        <v>0.4054693300513264</v>
      </c>
      <c r="I128" s="35">
        <f t="shared" si="105"/>
        <v>0.39772114876669329</v>
      </c>
      <c r="J128" s="35">
        <f t="shared" si="105"/>
        <v>0.40397009549364798</v>
      </c>
      <c r="K128" s="35">
        <f t="shared" si="105"/>
        <v>0.49705177616413021</v>
      </c>
      <c r="L128" s="35">
        <f t="shared" si="105"/>
        <v>0.58520319167505264</v>
      </c>
      <c r="M128" s="35">
        <f t="shared" si="105"/>
        <v>0.69626196800938511</v>
      </c>
      <c r="N128" s="35">
        <f t="shared" ref="N128:O128" si="106">N37/(N102+N103)</f>
        <v>0.81381111503115366</v>
      </c>
      <c r="O128" s="35">
        <f t="shared" si="106"/>
        <v>0.67310995516683425</v>
      </c>
      <c r="P128" s="35">
        <f t="shared" ref="P128:Q128" si="107">P37/(P102+P103)</f>
        <v>0.93216744138126317</v>
      </c>
      <c r="Q128" s="35">
        <f t="shared" si="107"/>
        <v>1.2800715521829416</v>
      </c>
      <c r="R128" s="35">
        <f t="shared" ref="R128:S128" si="108">R37/(R102+R103)</f>
        <v>1.2131496014078806</v>
      </c>
      <c r="S128" s="35">
        <f t="shared" si="108"/>
        <v>1.1628825344429206</v>
      </c>
    </row>
    <row r="129" spans="1:19" x14ac:dyDescent="0.2">
      <c r="A129" s="9" t="s">
        <v>110</v>
      </c>
      <c r="B129" s="8" t="s">
        <v>4</v>
      </c>
      <c r="C129" s="35">
        <f t="shared" ref="C129:M129" si="109">C38/(C102+C103)</f>
        <v>1.2915386813732666</v>
      </c>
      <c r="D129" s="35">
        <f t="shared" si="109"/>
        <v>1.1804834617937232</v>
      </c>
      <c r="E129" s="35">
        <f t="shared" si="109"/>
        <v>1.4058022045428926</v>
      </c>
      <c r="F129" s="35">
        <f t="shared" si="109"/>
        <v>1.350924656143532</v>
      </c>
      <c r="G129" s="35">
        <f t="shared" si="109"/>
        <v>1.4979658382387548</v>
      </c>
      <c r="H129" s="35">
        <f t="shared" si="109"/>
        <v>1.3866911134919448</v>
      </c>
      <c r="I129" s="35">
        <f t="shared" si="109"/>
        <v>1.6525853519411355</v>
      </c>
      <c r="J129" s="35">
        <f t="shared" si="109"/>
        <v>1.8640005361373735</v>
      </c>
      <c r="K129" s="35">
        <f t="shared" si="109"/>
        <v>1.7237327499380481</v>
      </c>
      <c r="L129" s="35">
        <f t="shared" si="109"/>
        <v>1.909586423450407</v>
      </c>
      <c r="M129" s="35">
        <f t="shared" si="109"/>
        <v>2.5450213627503433</v>
      </c>
      <c r="N129" s="35">
        <f t="shared" ref="N129:O129" si="110">N38/(N102+N103)</f>
        <v>2.7350381604534322</v>
      </c>
      <c r="O129" s="35">
        <f t="shared" si="110"/>
        <v>2.8102583637890155</v>
      </c>
      <c r="P129" s="35">
        <f t="shared" ref="P129:Q129" si="111">P38/(P102+P103)</f>
        <v>2.7887257663478877</v>
      </c>
      <c r="Q129" s="35">
        <f t="shared" si="111"/>
        <v>3.0901993109841461</v>
      </c>
      <c r="R129" s="35">
        <f t="shared" ref="R129:S129" si="112">R38/(R102+R103)</f>
        <v>4.0514521010620586</v>
      </c>
      <c r="S129" s="35">
        <f t="shared" si="112"/>
        <v>4.5524554192700464</v>
      </c>
    </row>
    <row r="130" spans="1:19" x14ac:dyDescent="0.2">
      <c r="A130" s="9" t="s">
        <v>111</v>
      </c>
      <c r="B130" s="8" t="s">
        <v>4</v>
      </c>
      <c r="C130" s="35">
        <f t="shared" ref="C130:M130" si="113">(C44-C43)/(C102+C103)</f>
        <v>0.22145425987253692</v>
      </c>
      <c r="D130" s="35">
        <f t="shared" si="113"/>
        <v>0.14025514889458765</v>
      </c>
      <c r="E130" s="35">
        <f t="shared" si="113"/>
        <v>8.9327864054222009E-2</v>
      </c>
      <c r="F130" s="35">
        <f t="shared" si="113"/>
        <v>9.7499134367326087E-2</v>
      </c>
      <c r="G130" s="35">
        <f t="shared" si="113"/>
        <v>0.15259918343405834</v>
      </c>
      <c r="H130" s="35">
        <f t="shared" si="113"/>
        <v>0.24945918888367549</v>
      </c>
      <c r="I130" s="35">
        <f t="shared" si="113"/>
        <v>0.20811701514333314</v>
      </c>
      <c r="J130" s="35">
        <f t="shared" si="113"/>
        <v>0.23386279825118841</v>
      </c>
      <c r="K130" s="35">
        <f t="shared" si="113"/>
        <v>0.21749525840978171</v>
      </c>
      <c r="L130" s="35">
        <f t="shared" si="113"/>
        <v>0.13618502277273109</v>
      </c>
      <c r="M130" s="35">
        <f t="shared" si="113"/>
        <v>0.27572636665351585</v>
      </c>
      <c r="N130" s="35">
        <f t="shared" ref="N130:O130" si="114">(N44-N43)/(N102+N103)</f>
        <v>0.61457455823370688</v>
      </c>
      <c r="O130" s="35">
        <f t="shared" si="114"/>
        <v>0.4004278453766173</v>
      </c>
      <c r="P130" s="35">
        <f t="shared" ref="P130:Q130" si="115">(P44-P43)/(P102+P103)</f>
        <v>0.19496737462162722</v>
      </c>
      <c r="Q130" s="35">
        <f t="shared" si="115"/>
        <v>0.56401820821001658</v>
      </c>
      <c r="R130" s="35">
        <f t="shared" ref="R130:S130" si="116">(R44-R43)/(R102+R103)</f>
        <v>1.0108897172967461</v>
      </c>
      <c r="S130" s="35">
        <f t="shared" si="116"/>
        <v>0.96368692331086048</v>
      </c>
    </row>
    <row r="131" spans="1:19" x14ac:dyDescent="0.2">
      <c r="A131" s="26" t="s">
        <v>67</v>
      </c>
      <c r="B131" s="12" t="s">
        <v>4</v>
      </c>
      <c r="C131" s="44">
        <f t="shared" ref="C131:E131" si="117">SUM(C122:C130)</f>
        <v>6.3682407705864001</v>
      </c>
      <c r="D131" s="44">
        <f t="shared" si="117"/>
        <v>6.6711985904809836</v>
      </c>
      <c r="E131" s="44">
        <f t="shared" si="117"/>
        <v>6.9573887629635882</v>
      </c>
      <c r="F131" s="44">
        <f t="shared" ref="F131:G131" si="118">SUM(F122:F130)</f>
        <v>7.2241122855137663</v>
      </c>
      <c r="G131" s="44">
        <f t="shared" si="118"/>
        <v>8.1202741979571673</v>
      </c>
      <c r="H131" s="44">
        <f t="shared" ref="H131:I131" si="119">SUM(H122:H130)</f>
        <v>8.5927776439789039</v>
      </c>
      <c r="I131" s="44">
        <f t="shared" si="119"/>
        <v>8.5257372528250794</v>
      </c>
      <c r="J131" s="44">
        <f t="shared" ref="J131:L131" si="120">SUM(J122:J130)</f>
        <v>9.1843310586873095</v>
      </c>
      <c r="K131" s="44">
        <f t="shared" si="120"/>
        <v>10.042800221463018</v>
      </c>
      <c r="L131" s="44">
        <f t="shared" si="120"/>
        <v>10.606884923149858</v>
      </c>
      <c r="M131" s="44">
        <f t="shared" ref="M131:N131" si="121">SUM(M122:M130)</f>
        <v>11.788361215086338</v>
      </c>
      <c r="N131" s="44">
        <f t="shared" si="121"/>
        <v>13.903894932713774</v>
      </c>
      <c r="O131" s="44">
        <f t="shared" ref="O131:P131" si="122">SUM(O122:O130)</f>
        <v>14.808121609388087</v>
      </c>
      <c r="P131" s="44">
        <f t="shared" si="122"/>
        <v>15.515853412129198</v>
      </c>
      <c r="Q131" s="44">
        <f t="shared" ref="Q131:R131" si="123">SUM(Q122:Q130)</f>
        <v>16.970632774359512</v>
      </c>
      <c r="R131" s="44">
        <f t="shared" si="123"/>
        <v>21.20021360925676</v>
      </c>
      <c r="S131" s="44">
        <f t="shared" ref="S131" si="124">SUM(S122:S130)</f>
        <v>24.079366766666219</v>
      </c>
    </row>
    <row r="132" spans="1:19" x14ac:dyDescent="0.2">
      <c r="A132" s="14"/>
    </row>
  </sheetData>
  <phoneticPr fontId="0" type="noConversion"/>
  <pageMargins left="0.78740157499999996" right="0.78740157499999996" top="0.79" bottom="0.78" header="0.5" footer="0.5"/>
  <pageSetup paperSize="9" orientation="portrait" r:id="rId1"/>
  <headerFooter alignWithMargins="0"/>
  <ignoredErrors>
    <ignoredError sqref="C27:D27 E27:J27 C59:I59 M27 C104:N10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Forklaring</vt:lpstr>
      <vt:lpstr>Hele landet 2008-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2013-09-11T10:27:42Z</cp:lastPrinted>
  <dcterms:created xsi:type="dcterms:W3CDTF">2006-02-02T13:52:51Z</dcterms:created>
  <dcterms:modified xsi:type="dcterms:W3CDTF">2025-11-13T06:25:09Z</dcterms:modified>
</cp:coreProperties>
</file>