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FO-Forvaltningsdivisjonen\FASS Statistikkseksjonen\2.2 Lønnsomhetsundersøkelse for akvakultur\05 LON Internet\LON-Internett-skal offentliggjøres\"/>
    </mc:Choice>
  </mc:AlternateContent>
  <xr:revisionPtr revIDLastSave="0" documentId="13_ncr:1_{FE7653F6-D7D9-4F69-B435-2292FF4FAB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klaring" sheetId="1" r:id="rId1"/>
    <sheet name="Hele landet 2008-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8" i="3" l="1"/>
  <c r="S125" i="3"/>
  <c r="S124" i="3"/>
  <c r="S123" i="3"/>
  <c r="S122" i="3"/>
  <c r="S121" i="3"/>
  <c r="S120" i="3"/>
  <c r="S119" i="3"/>
  <c r="S93" i="3"/>
  <c r="S92" i="3"/>
  <c r="S91" i="3"/>
  <c r="S90" i="3"/>
  <c r="S89" i="3"/>
  <c r="S88" i="3"/>
  <c r="S87" i="3"/>
  <c r="S86" i="3"/>
  <c r="S85" i="3"/>
  <c r="R128" i="3"/>
  <c r="R125" i="3"/>
  <c r="R124" i="3"/>
  <c r="R123" i="3"/>
  <c r="R122" i="3"/>
  <c r="R121" i="3"/>
  <c r="R120" i="3"/>
  <c r="R119" i="3"/>
  <c r="R93" i="3"/>
  <c r="R92" i="3"/>
  <c r="R91" i="3"/>
  <c r="R90" i="3"/>
  <c r="R89" i="3"/>
  <c r="R88" i="3"/>
  <c r="R87" i="3"/>
  <c r="R86" i="3"/>
  <c r="R85" i="3"/>
  <c r="Q128" i="3"/>
  <c r="Q125" i="3"/>
  <c r="Q124" i="3"/>
  <c r="Q123" i="3"/>
  <c r="Q122" i="3"/>
  <c r="Q121" i="3"/>
  <c r="Q120" i="3"/>
  <c r="Q119" i="3"/>
  <c r="Q126" i="3" s="1"/>
  <c r="Q129" i="3" s="1"/>
  <c r="Q93" i="3"/>
  <c r="Q92" i="3"/>
  <c r="Q91" i="3"/>
  <c r="Q90" i="3"/>
  <c r="Q89" i="3"/>
  <c r="Q88" i="3"/>
  <c r="Q87" i="3"/>
  <c r="Q86" i="3"/>
  <c r="Q85" i="3"/>
  <c r="P87" i="3"/>
  <c r="S126" i="3" l="1"/>
  <c r="S129" i="3" s="1"/>
  <c r="R126" i="3"/>
  <c r="R129" i="3" s="1"/>
  <c r="P128" i="3"/>
  <c r="P125" i="3"/>
  <c r="P124" i="3"/>
  <c r="P123" i="3"/>
  <c r="P122" i="3"/>
  <c r="P121" i="3"/>
  <c r="P120" i="3"/>
  <c r="P119" i="3"/>
  <c r="P93" i="3"/>
  <c r="P92" i="3"/>
  <c r="P91" i="3"/>
  <c r="P90" i="3"/>
  <c r="P89" i="3"/>
  <c r="P88" i="3"/>
  <c r="P86" i="3"/>
  <c r="P85" i="3"/>
  <c r="O128" i="3"/>
  <c r="O125" i="3"/>
  <c r="O124" i="3"/>
  <c r="O123" i="3"/>
  <c r="O122" i="3"/>
  <c r="O121" i="3"/>
  <c r="O120" i="3"/>
  <c r="O119" i="3"/>
  <c r="O89" i="3"/>
  <c r="O92" i="3"/>
  <c r="O88" i="3"/>
  <c r="P126" i="3" l="1"/>
  <c r="P129" i="3" s="1"/>
  <c r="O126" i="3"/>
  <c r="O129" i="3" s="1"/>
  <c r="O87" i="3"/>
  <c r="O85" i="3"/>
  <c r="O45" i="3"/>
  <c r="O90" i="3"/>
  <c r="O86" i="3"/>
  <c r="O93" i="3"/>
  <c r="O91" i="3"/>
  <c r="N77" i="3"/>
  <c r="N66" i="3"/>
  <c r="N56" i="3"/>
  <c r="N60" i="3" s="1"/>
  <c r="N68" i="3" s="1"/>
  <c r="N71" i="3" s="1"/>
  <c r="N79" i="3" s="1"/>
  <c r="N43" i="3"/>
  <c r="N37" i="3"/>
  <c r="N25" i="3"/>
  <c r="N13" i="3"/>
  <c r="N39" i="3" l="1"/>
  <c r="N45" i="3" s="1"/>
  <c r="N128" i="3"/>
  <c r="N125" i="3"/>
  <c r="N124" i="3"/>
  <c r="N123" i="3"/>
  <c r="N122" i="3"/>
  <c r="N121" i="3"/>
  <c r="N120" i="3"/>
  <c r="N119" i="3"/>
  <c r="N107" i="3"/>
  <c r="N108" i="3" s="1"/>
  <c r="N106" i="3"/>
  <c r="N103" i="3"/>
  <c r="N102" i="3"/>
  <c r="N101" i="3"/>
  <c r="N89" i="3"/>
  <c r="N88" i="3"/>
  <c r="N126" i="3" l="1"/>
  <c r="N129" i="3" s="1"/>
  <c r="N93" i="3"/>
  <c r="N92" i="3"/>
  <c r="N91" i="3"/>
  <c r="N85" i="3"/>
  <c r="N86" i="3"/>
  <c r="N87" i="3"/>
  <c r="N90" i="3"/>
  <c r="M119" i="3"/>
  <c r="M126" i="3" s="1"/>
  <c r="M129" i="3" s="1"/>
  <c r="M120" i="3"/>
  <c r="M121" i="3"/>
  <c r="M122" i="3"/>
  <c r="M123" i="3"/>
  <c r="M124" i="3"/>
  <c r="M125" i="3"/>
  <c r="M128" i="3"/>
  <c r="M106" i="3"/>
  <c r="M101" i="3"/>
  <c r="M102" i="3"/>
  <c r="M103" i="3"/>
  <c r="M107" i="3"/>
  <c r="M108" i="3" s="1"/>
  <c r="M56" i="3"/>
  <c r="M60" i="3" s="1"/>
  <c r="M66" i="3"/>
  <c r="M88" i="3" s="1"/>
  <c r="M77" i="3"/>
  <c r="M25" i="3"/>
  <c r="M37" i="3"/>
  <c r="M43" i="3"/>
  <c r="M13" i="3"/>
  <c r="M89" i="3" l="1"/>
  <c r="M68" i="3"/>
  <c r="M39" i="3"/>
  <c r="M45" i="3" l="1"/>
  <c r="M87" i="3"/>
  <c r="M85" i="3"/>
  <c r="M86" i="3"/>
  <c r="M90" i="3"/>
  <c r="M71" i="3"/>
  <c r="M92" i="3"/>
  <c r="M93" i="3"/>
  <c r="M79" i="3" l="1"/>
  <c r="M91" i="3"/>
  <c r="L128" i="3" l="1"/>
  <c r="L125" i="3"/>
  <c r="L124" i="3"/>
  <c r="L123" i="3"/>
  <c r="L122" i="3"/>
  <c r="L121" i="3"/>
  <c r="L120" i="3"/>
  <c r="L119" i="3"/>
  <c r="L107" i="3"/>
  <c r="L108" i="3" s="1"/>
  <c r="L103" i="3"/>
  <c r="L102" i="3"/>
  <c r="L101" i="3"/>
  <c r="L106" i="3"/>
  <c r="L77" i="3"/>
  <c r="L66" i="3"/>
  <c r="L89" i="3" s="1"/>
  <c r="L56" i="3"/>
  <c r="L60" i="3" s="1"/>
  <c r="L43" i="3"/>
  <c r="L37" i="3"/>
  <c r="L25" i="3"/>
  <c r="L13" i="3"/>
  <c r="L68" i="3" l="1"/>
  <c r="L93" i="3" s="1"/>
  <c r="L126" i="3"/>
  <c r="L129" i="3" s="1"/>
  <c r="L88" i="3"/>
  <c r="L39" i="3"/>
  <c r="L45" i="3" s="1"/>
  <c r="L71" i="3"/>
  <c r="L91" i="3" s="1"/>
  <c r="K128" i="3"/>
  <c r="K125" i="3"/>
  <c r="K124" i="3"/>
  <c r="K123" i="3"/>
  <c r="K122" i="3"/>
  <c r="K121" i="3"/>
  <c r="K120" i="3"/>
  <c r="K119" i="3"/>
  <c r="K107" i="3"/>
  <c r="K108" i="3" s="1"/>
  <c r="K103" i="3"/>
  <c r="K102" i="3"/>
  <c r="K101" i="3"/>
  <c r="K106" i="3"/>
  <c r="K77" i="3"/>
  <c r="K66" i="3"/>
  <c r="K88" i="3" s="1"/>
  <c r="K56" i="3"/>
  <c r="K60" i="3" s="1"/>
  <c r="K68" i="3" s="1"/>
  <c r="K43" i="3"/>
  <c r="K37" i="3"/>
  <c r="K25" i="3"/>
  <c r="K13" i="3"/>
  <c r="L92" i="3" l="1"/>
  <c r="L87" i="3"/>
  <c r="L86" i="3"/>
  <c r="K89" i="3"/>
  <c r="L90" i="3"/>
  <c r="L85" i="3"/>
  <c r="K39" i="3"/>
  <c r="K90" i="3" s="1"/>
  <c r="L79" i="3"/>
  <c r="K126" i="3"/>
  <c r="K129" i="3" s="1"/>
  <c r="K92" i="3"/>
  <c r="K71" i="3"/>
  <c r="K91" i="3" s="1"/>
  <c r="K93" i="3"/>
  <c r="K87" i="3"/>
  <c r="J66" i="3"/>
  <c r="J56" i="3"/>
  <c r="J60" i="3" s="1"/>
  <c r="J43" i="3"/>
  <c r="J37" i="3"/>
  <c r="J25" i="3"/>
  <c r="K86" i="3" l="1"/>
  <c r="J68" i="3"/>
  <c r="K45" i="3"/>
  <c r="J39" i="3"/>
  <c r="J45" i="3" s="1"/>
  <c r="K85" i="3"/>
  <c r="K79" i="3"/>
  <c r="J128" i="3"/>
  <c r="J125" i="3"/>
  <c r="J124" i="3"/>
  <c r="J123" i="3"/>
  <c r="J122" i="3"/>
  <c r="J121" i="3"/>
  <c r="J120" i="3"/>
  <c r="J119" i="3"/>
  <c r="J88" i="3"/>
  <c r="J107" i="3"/>
  <c r="J108" i="3" s="1"/>
  <c r="J103" i="3"/>
  <c r="J102" i="3"/>
  <c r="J101" i="3"/>
  <c r="J106" i="3"/>
  <c r="J77" i="3"/>
  <c r="J89" i="3"/>
  <c r="J13" i="3"/>
  <c r="J71" i="3" l="1"/>
  <c r="J91" i="3" s="1"/>
  <c r="J126" i="3"/>
  <c r="J129" i="3" s="1"/>
  <c r="J85" i="3"/>
  <c r="J93" i="3"/>
  <c r="J92" i="3"/>
  <c r="J90" i="3"/>
  <c r="J86" i="3"/>
  <c r="J87" i="3"/>
  <c r="C107" i="3"/>
  <c r="D107" i="3"/>
  <c r="E107" i="3"/>
  <c r="F107" i="3"/>
  <c r="G107" i="3"/>
  <c r="H107" i="3"/>
  <c r="J79" i="3" l="1"/>
  <c r="I128" i="3"/>
  <c r="I125" i="3"/>
  <c r="I124" i="3"/>
  <c r="I123" i="3"/>
  <c r="I122" i="3"/>
  <c r="I121" i="3"/>
  <c r="I120" i="3"/>
  <c r="I119" i="3"/>
  <c r="I107" i="3"/>
  <c r="I108" i="3" s="1"/>
  <c r="I103" i="3"/>
  <c r="I102" i="3"/>
  <c r="I101" i="3"/>
  <c r="I106" i="3"/>
  <c r="I77" i="3"/>
  <c r="I66" i="3"/>
  <c r="I88" i="3" s="1"/>
  <c r="I56" i="3"/>
  <c r="I60" i="3" s="1"/>
  <c r="I43" i="3"/>
  <c r="I37" i="3"/>
  <c r="I25" i="3"/>
  <c r="I13" i="3"/>
  <c r="I39" i="3" l="1"/>
  <c r="I90" i="3" s="1"/>
  <c r="I68" i="3"/>
  <c r="I93" i="3" s="1"/>
  <c r="I89" i="3"/>
  <c r="I126" i="3"/>
  <c r="I129" i="3" s="1"/>
  <c r="H77" i="3"/>
  <c r="H66" i="3"/>
  <c r="H56" i="3"/>
  <c r="H60" i="3" s="1"/>
  <c r="H43" i="3"/>
  <c r="H37" i="3"/>
  <c r="H25" i="3"/>
  <c r="H13" i="3"/>
  <c r="I86" i="3" l="1"/>
  <c r="I85" i="3"/>
  <c r="I71" i="3"/>
  <c r="I91" i="3" s="1"/>
  <c r="I87" i="3"/>
  <c r="H39" i="3"/>
  <c r="H45" i="3" s="1"/>
  <c r="I45" i="3"/>
  <c r="I92" i="3"/>
  <c r="H68" i="3"/>
  <c r="H92" i="3" s="1"/>
  <c r="F56" i="3"/>
  <c r="G56" i="3"/>
  <c r="G60" i="3" s="1"/>
  <c r="H128" i="3"/>
  <c r="H125" i="3"/>
  <c r="H124" i="3"/>
  <c r="H123" i="3"/>
  <c r="H122" i="3"/>
  <c r="H121" i="3"/>
  <c r="H120" i="3"/>
  <c r="H119" i="3"/>
  <c r="H89" i="3"/>
  <c r="H108" i="3"/>
  <c r="H103" i="3"/>
  <c r="H102" i="3"/>
  <c r="H101" i="3"/>
  <c r="H106" i="3"/>
  <c r="H88" i="3"/>
  <c r="G119" i="3"/>
  <c r="G120" i="3"/>
  <c r="G121" i="3"/>
  <c r="G122" i="3"/>
  <c r="G123" i="3"/>
  <c r="G124" i="3"/>
  <c r="G125" i="3"/>
  <c r="G128" i="3"/>
  <c r="G101" i="3"/>
  <c r="G102" i="3"/>
  <c r="G103" i="3"/>
  <c r="G108" i="3"/>
  <c r="G106" i="3"/>
  <c r="G77" i="3"/>
  <c r="G66" i="3"/>
  <c r="G88" i="3" s="1"/>
  <c r="G43" i="3"/>
  <c r="G37" i="3"/>
  <c r="G25" i="3"/>
  <c r="G13" i="3"/>
  <c r="I79" i="3" l="1"/>
  <c r="H71" i="3"/>
  <c r="H79" i="3" s="1"/>
  <c r="G89" i="3"/>
  <c r="G39" i="3"/>
  <c r="G90" i="3" s="1"/>
  <c r="G126" i="3"/>
  <c r="G129" i="3" s="1"/>
  <c r="G68" i="3"/>
  <c r="G93" i="3" s="1"/>
  <c r="H93" i="3"/>
  <c r="H126" i="3"/>
  <c r="H129" i="3" s="1"/>
  <c r="H87" i="3"/>
  <c r="F25" i="3"/>
  <c r="F37" i="3"/>
  <c r="F43" i="3"/>
  <c r="F60" i="3"/>
  <c r="F66" i="3"/>
  <c r="F77" i="3"/>
  <c r="F13" i="3"/>
  <c r="H91" i="3" l="1"/>
  <c r="G85" i="3"/>
  <c r="G87" i="3"/>
  <c r="G45" i="3"/>
  <c r="G86" i="3"/>
  <c r="G71" i="3"/>
  <c r="G92" i="3"/>
  <c r="H85" i="3"/>
  <c r="H90" i="3"/>
  <c r="H86" i="3"/>
  <c r="F39" i="3"/>
  <c r="F45" i="3" s="1"/>
  <c r="F68" i="3"/>
  <c r="F71" i="3" s="1"/>
  <c r="F79" i="3" s="1"/>
  <c r="G91" i="3" l="1"/>
  <c r="G79" i="3"/>
  <c r="F128" i="3"/>
  <c r="F125" i="3"/>
  <c r="F124" i="3"/>
  <c r="F123" i="3"/>
  <c r="F122" i="3"/>
  <c r="F121" i="3"/>
  <c r="F120" i="3"/>
  <c r="F119" i="3"/>
  <c r="F108" i="3"/>
  <c r="F103" i="3"/>
  <c r="F102" i="3"/>
  <c r="F101" i="3"/>
  <c r="F106" i="3"/>
  <c r="F88" i="3"/>
  <c r="F126" i="3" l="1"/>
  <c r="F129" i="3" s="1"/>
  <c r="F90" i="3"/>
  <c r="F86" i="3"/>
  <c r="F87" i="3"/>
  <c r="F85" i="3"/>
  <c r="F92" i="3"/>
  <c r="F91" i="3"/>
  <c r="F93" i="3"/>
  <c r="F89" i="3"/>
  <c r="E108" i="3"/>
  <c r="E103" i="3"/>
  <c r="E102" i="3"/>
  <c r="E101" i="3"/>
  <c r="E106" i="3" l="1"/>
  <c r="E77" i="3"/>
  <c r="E66" i="3"/>
  <c r="E56" i="3"/>
  <c r="E60" i="3" s="1"/>
  <c r="E43" i="3"/>
  <c r="E37" i="3"/>
  <c r="E25" i="3"/>
  <c r="E68" i="3" l="1"/>
  <c r="E88" i="3"/>
  <c r="E89" i="3"/>
  <c r="E39" i="3"/>
  <c r="E128" i="3"/>
  <c r="E125" i="3"/>
  <c r="E124" i="3"/>
  <c r="E123" i="3"/>
  <c r="E122" i="3"/>
  <c r="E121" i="3"/>
  <c r="E120" i="3"/>
  <c r="E119" i="3"/>
  <c r="E13" i="3"/>
  <c r="D37" i="3"/>
  <c r="C37" i="3"/>
  <c r="E92" i="3" l="1"/>
  <c r="E71" i="3"/>
  <c r="E93" i="3"/>
  <c r="E45" i="3"/>
  <c r="E90" i="3"/>
  <c r="E86" i="3"/>
  <c r="E87" i="3"/>
  <c r="E85" i="3"/>
  <c r="E126" i="3"/>
  <c r="E129" i="3" s="1"/>
  <c r="D119" i="3"/>
  <c r="D120" i="3"/>
  <c r="D121" i="3"/>
  <c r="D122" i="3"/>
  <c r="D123" i="3"/>
  <c r="D124" i="3"/>
  <c r="D125" i="3"/>
  <c r="D128" i="3"/>
  <c r="E91" i="3" l="1"/>
  <c r="E79" i="3"/>
  <c r="D126" i="3"/>
  <c r="D129" i="3" s="1"/>
  <c r="D106" i="3"/>
  <c r="D101" i="3"/>
  <c r="D102" i="3"/>
  <c r="D103" i="3"/>
  <c r="D108" i="3"/>
  <c r="D77" i="3"/>
  <c r="C77" i="3"/>
  <c r="D66" i="3"/>
  <c r="D56" i="3"/>
  <c r="D60" i="3" s="1"/>
  <c r="C56" i="3"/>
  <c r="C60" i="3" s="1"/>
  <c r="D25" i="3"/>
  <c r="D13" i="3"/>
  <c r="C128" i="3"/>
  <c r="C125" i="3"/>
  <c r="C124" i="3"/>
  <c r="C123" i="3"/>
  <c r="C122" i="3"/>
  <c r="C121" i="3"/>
  <c r="C120" i="3"/>
  <c r="C119" i="3"/>
  <c r="C108" i="3"/>
  <c r="C103" i="3"/>
  <c r="C102" i="3"/>
  <c r="C101" i="3"/>
  <c r="C106" i="3"/>
  <c r="C66" i="3"/>
  <c r="C89" i="3" s="1"/>
  <c r="C25" i="3"/>
  <c r="C13" i="3"/>
  <c r="D89" i="3" l="1"/>
  <c r="D88" i="3"/>
  <c r="D68" i="3"/>
  <c r="D39" i="3"/>
  <c r="C126" i="3"/>
  <c r="C129" i="3" s="1"/>
  <c r="C88" i="3"/>
  <c r="C39" i="3"/>
  <c r="C86" i="3" s="1"/>
  <c r="C68" i="3"/>
  <c r="C71" i="3" s="1"/>
  <c r="C91" i="3" s="1"/>
  <c r="D71" i="3" l="1"/>
  <c r="D93" i="3"/>
  <c r="D92" i="3"/>
  <c r="D45" i="3"/>
  <c r="D86" i="3"/>
  <c r="D90" i="3"/>
  <c r="D85" i="3"/>
  <c r="D87" i="3"/>
  <c r="C90" i="3"/>
  <c r="C93" i="3"/>
  <c r="C92" i="3"/>
  <c r="C79" i="3"/>
  <c r="C45" i="3"/>
  <c r="C87" i="3"/>
  <c r="C85" i="3"/>
  <c r="D79" i="3" l="1"/>
  <c r="D91" i="3"/>
</calcChain>
</file>

<file path=xl/sharedStrings.xml><?xml version="1.0" encoding="utf-8"?>
<sst xmlns="http://schemas.openxmlformats.org/spreadsheetml/2006/main" count="237" uniqueCount="153">
  <si>
    <t>Antall selskap i utvalget</t>
  </si>
  <si>
    <t>stk</t>
  </si>
  <si>
    <t>kr</t>
  </si>
  <si>
    <t xml:space="preserve">   Forsikringsutbetaling</t>
  </si>
  <si>
    <t xml:space="preserve">   Annen driftsinntekt</t>
  </si>
  <si>
    <t xml:space="preserve">   Smoltkostnad</t>
  </si>
  <si>
    <t xml:space="preserve">   Fôrkostnad</t>
  </si>
  <si>
    <t xml:space="preserve">   Forsikringskostnad (fisk)</t>
  </si>
  <si>
    <t xml:space="preserve">   Annen driftskostnad</t>
  </si>
  <si>
    <t xml:space="preserve">   Finansinntekter</t>
  </si>
  <si>
    <t xml:space="preserve">   Finanskostnader</t>
  </si>
  <si>
    <t xml:space="preserve">   Fordringer og investeringer</t>
  </si>
  <si>
    <t>kg</t>
  </si>
  <si>
    <t>Antall årsverk</t>
  </si>
  <si>
    <t>Produksjonsverdi</t>
  </si>
  <si>
    <t>Total rentabilitet</t>
  </si>
  <si>
    <t>%</t>
  </si>
  <si>
    <t>Driftsmargin</t>
  </si>
  <si>
    <t>Likviditetsgrad 1</t>
  </si>
  <si>
    <t>Likviditetsgrad 2</t>
  </si>
  <si>
    <t>Rentedekningsgrad</t>
  </si>
  <si>
    <t>Egenkapitalandel</t>
  </si>
  <si>
    <t>Andel kortsiktig gjeld</t>
  </si>
  <si>
    <t>Andel langsiktig gjeld</t>
  </si>
  <si>
    <t>Kilde: Fiskeridirektoratet</t>
  </si>
  <si>
    <t>Overskuddsgrad</t>
  </si>
  <si>
    <t>Antall tillatelser i utvalget</t>
  </si>
  <si>
    <t xml:space="preserve">   Salgsinntekt av regnbueørret</t>
  </si>
  <si>
    <t xml:space="preserve">   Salgsinntekt av laks</t>
  </si>
  <si>
    <t xml:space="preserve">   Beholdningsendring (+/-)</t>
  </si>
  <si>
    <t xml:space="preserve">   Slaktekostnad inkl. fraktkostnad</t>
  </si>
  <si>
    <t xml:space="preserve">   Oppdrettsutstyr og båter</t>
  </si>
  <si>
    <t xml:space="preserve">   Driftsløsøre</t>
  </si>
  <si>
    <t>Sum varige driftsmidler</t>
  </si>
  <si>
    <t xml:space="preserve">   Varer</t>
  </si>
  <si>
    <t xml:space="preserve">   Bankinnskudd og kontanter</t>
  </si>
  <si>
    <t>Solgt mengde av laks</t>
  </si>
  <si>
    <t>Solgt mengde av regnbueørret</t>
  </si>
  <si>
    <t>Fôrfaktor (økonomisk)</t>
  </si>
  <si>
    <t xml:space="preserve">   Kostnad vedr. annen virksomhet</t>
  </si>
  <si>
    <t>1) Kilde: Fiskeridirektoratets foreløpige statistikk for akvakultur</t>
  </si>
  <si>
    <t xml:space="preserve">   Avskrivninger på immaterielle eiendeler</t>
  </si>
  <si>
    <t xml:space="preserve">   Avskrivninger på driftsmidler</t>
  </si>
  <si>
    <t xml:space="preserve">   Lønnskostnader</t>
  </si>
  <si>
    <t xml:space="preserve">   Bygninger og annen fast eiendom</t>
  </si>
  <si>
    <t>Produksjon av fisk</t>
  </si>
  <si>
    <t>Forklaring</t>
  </si>
  <si>
    <t>Gjennomsnittsresultater for hele landet</t>
  </si>
  <si>
    <t>Utvalg</t>
  </si>
  <si>
    <t>Resultatregnskap</t>
  </si>
  <si>
    <t>Balanseregnskap</t>
  </si>
  <si>
    <t>Sum driftsinntekter</t>
  </si>
  <si>
    <t>Sum driftskostnader</t>
  </si>
  <si>
    <t>Driftsresultat</t>
  </si>
  <si>
    <t>Netto finanskostnader</t>
  </si>
  <si>
    <t>Ord. Resultat før skattekostnad</t>
  </si>
  <si>
    <t>Sum anleggsmidler</t>
  </si>
  <si>
    <t>Sum omløpsmidler</t>
  </si>
  <si>
    <t>Sum eiendeler</t>
  </si>
  <si>
    <t>Sum gjeld</t>
  </si>
  <si>
    <t>Sum gjeld og egenkapital</t>
  </si>
  <si>
    <t xml:space="preserve">  Avsetning for forpliktelse</t>
  </si>
  <si>
    <t xml:space="preserve">  Annen langsiktig gjeld</t>
  </si>
  <si>
    <t xml:space="preserve">  Kortsiktig gjeld</t>
  </si>
  <si>
    <t>Salg, beregnet produksjon og andre lønnsomhetsmål</t>
  </si>
  <si>
    <t>Beregnede nøkkeltall</t>
  </si>
  <si>
    <t>Omregningsfaktor for laks</t>
  </si>
  <si>
    <t>Tilstand</t>
  </si>
  <si>
    <t>Hodekappet = 1</t>
  </si>
  <si>
    <t>Sløyd vekt = 1</t>
  </si>
  <si>
    <t>Rund vekt = 1</t>
  </si>
  <si>
    <t>Levende vekt = 1</t>
  </si>
  <si>
    <t>Levende vekt</t>
  </si>
  <si>
    <t>Rund vekt (WFE)</t>
  </si>
  <si>
    <t>Sløyd vekt</t>
  </si>
  <si>
    <t>Hodekappet vekt</t>
  </si>
  <si>
    <t>Omregningsfaktor for regnbueørret</t>
  </si>
  <si>
    <t>Dette betyr at vi skifter fokus fra samfunnsøkonomisk til bedriftsøkonomisk perspektiv i lønnsomhetsundersøkelsen.</t>
  </si>
  <si>
    <t>Gj. antall tillatelser pr. selskap</t>
  </si>
  <si>
    <t>Gjennomsnittstall pr. selskap for hele landet</t>
  </si>
  <si>
    <t>Beregnede kostnader pr. kg produsert fisk</t>
  </si>
  <si>
    <t>Produksjonskostnad pr. kg</t>
  </si>
  <si>
    <t>Sum kostnad pr. kg</t>
  </si>
  <si>
    <t>Produksjonsverdi pr. årsverk</t>
  </si>
  <si>
    <t>Salgspris pr. kg solgt fisk (laks og regnbueørret)</t>
  </si>
  <si>
    <t>Salgspris pr. kg solgt regnbueørret</t>
  </si>
  <si>
    <t>Salgspris pr. kg solgt laks</t>
  </si>
  <si>
    <t>Produksjon pr. årsverk</t>
  </si>
  <si>
    <t>Fôrpris pr. kg</t>
  </si>
  <si>
    <t xml:space="preserve">Fiskeridirektoratet har f.o.m. 2009 undersøkelse gått over fra å beregne beholdningsverdi på levende fisk, </t>
  </si>
  <si>
    <t xml:space="preserve">verdi på utstyr og avskrivninger til å benytte de verdier som er oppgitt i regnskapene. I tillegg vil verdi på </t>
  </si>
  <si>
    <t xml:space="preserve">tillatelser/konsesjoner og goodwill være inkludert. </t>
  </si>
  <si>
    <t xml:space="preserve">Omleggingen av undersøkelsen fra samfunnsøkonomisk til bedriftsøkonomisk perspektiv medfører endringer i </t>
  </si>
  <si>
    <t xml:space="preserve">balanseregnskapet og driftskostnadene. Omleggingen får også konsekvenser for beregning av nøkkeltall og </t>
  </si>
  <si>
    <t xml:space="preserve">produksjonskostnad pr. kg. </t>
  </si>
  <si>
    <t xml:space="preserve">Etter omleggingen fremkommer en ny størrelse i balansetabellene, immaterielle eiendeler, som blant annet viser </t>
  </si>
  <si>
    <t>verdi på tillatelser (konsesjoner) og goodwill.</t>
  </si>
  <si>
    <t xml:space="preserve">I lønnsomhetsundersøkelsen fokuseres det på størrelsesnøytral resultatbegrep som driftsmargin, fortjeneste pr. kg, </t>
  </si>
  <si>
    <t>salgspris pr. kg og produksjonskostnad pr. kg. For driftsmargin medfører omleggingen en endring på vel 10 prosent,</t>
  </si>
  <si>
    <t>mens endringene utgjør under 1 prosent for produksjonskostnad pr. kg.</t>
  </si>
  <si>
    <t xml:space="preserve">(Solgt mengde (laks og regnbueørret) + Beholdning av frossenfisk per 31.12.) + </t>
  </si>
  <si>
    <t>((beholdning av levende fisk 31.12. (kg) - vekt på utsatt smolt - beholdning av levende fisk 01.01. (kg)) / 1,067)</t>
  </si>
  <si>
    <t>Omregningsfaktor fra levende vekt til rundvekt etter sulting og bløgging er satt til 1,067. Det har vist seg umulig for</t>
  </si>
  <si>
    <t>10 prosent av produsert mengde har vi valgt å benytte omregningsfaktor for laks ved omregning fra levende vekt til</t>
  </si>
  <si>
    <t>rund vekt.</t>
  </si>
  <si>
    <t xml:space="preserve">oss å skille mellom laks og regnbueørret i beregningen av produksjon. Siden regnbueørret utgjør mindre enn </t>
  </si>
  <si>
    <t xml:space="preserve">For å unngå å få en blanding av ulike vekttyper (levende/rund/sløyd) i produksjonsberegningen har vi valgt å </t>
  </si>
  <si>
    <t>omregne levende fisk til rund vekt. Omregningsfaktor hentet fra NS 9417:2012</t>
  </si>
  <si>
    <t>Vi har f.o.m. 2012-undersøkelsen valgt å bruke omregningfaktorer fra NS 9417:2012 "Laks og regnbueørret.</t>
  </si>
  <si>
    <t>Enhetlig terminologi og metoder for dokumentasjon av produksjon" ved beregning av solgt mengde og produksjon.</t>
  </si>
  <si>
    <t>Sum immaterielle eiendeler</t>
  </si>
  <si>
    <t>Anleggsmidler:</t>
  </si>
  <si>
    <t>Egenkapital:</t>
  </si>
  <si>
    <t>Sum egenkapital</t>
  </si>
  <si>
    <t>Gjeld:</t>
  </si>
  <si>
    <t>Sum finansielle anleggsmidler</t>
  </si>
  <si>
    <t>Omløpsmidler:</t>
  </si>
  <si>
    <t>Smoltkostnad pr. kg</t>
  </si>
  <si>
    <t>Fôrkostnad pr. kg</t>
  </si>
  <si>
    <t>Forsikringskostnad pr. kg</t>
  </si>
  <si>
    <t>Lønnskostnad pr. kg</t>
  </si>
  <si>
    <t>Avskrivninger pr. kg</t>
  </si>
  <si>
    <t>Annen driftskostnad pr. kg</t>
  </si>
  <si>
    <t>Netto finanskostnad pr. kg</t>
  </si>
  <si>
    <t>Slaktekostnad inkl. fraktkostnad pr. kg</t>
  </si>
  <si>
    <r>
      <t xml:space="preserve">Antall tillatelser i drift (populasjonen) </t>
    </r>
    <r>
      <rPr>
        <vertAlign val="superscript"/>
        <sz val="10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</si>
  <si>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>2)</t>
    </r>
    <r>
      <rPr>
        <sz val="8"/>
        <color indexed="8"/>
        <rFont val="Arial"/>
        <family val="2"/>
      </rPr>
      <t xml:space="preserve"> Antall tillatelser i drift er eksklusiv tillatelsene for innlandsproduksjon og forskningsinstitusjoner</t>
    </r>
  </si>
  <si>
    <r>
      <t>2018</t>
    </r>
    <r>
      <rPr>
        <b/>
        <vertAlign val="superscript"/>
        <sz val="10"/>
        <color theme="0"/>
        <rFont val="Arial"/>
        <family val="2"/>
      </rPr>
      <t>2)</t>
    </r>
  </si>
  <si>
    <r>
      <t>2019</t>
    </r>
    <r>
      <rPr>
        <b/>
        <vertAlign val="superscript"/>
        <sz val="10"/>
        <color theme="0"/>
        <rFont val="Arial"/>
        <family val="2"/>
      </rPr>
      <t>2)</t>
    </r>
  </si>
  <si>
    <r>
      <t xml:space="preserve">Vær oppmerksom på at presenterte resultater </t>
    </r>
    <r>
      <rPr>
        <sz val="10"/>
        <color rgb="FF6595FF"/>
        <rFont val="Arial"/>
        <family val="2"/>
      </rPr>
      <t>i</t>
    </r>
    <r>
      <rPr>
        <sz val="10"/>
        <color rgb="FF23AEB4"/>
        <rFont val="Arial"/>
        <family val="2"/>
      </rPr>
      <t>kke er justert for eventuelle endringer i kroneverdi i perioden.</t>
    </r>
  </si>
  <si>
    <r>
      <t>Offisiell statistikk/</t>
    </r>
    <r>
      <rPr>
        <b/>
        <i/>
        <sz val="10"/>
        <color rgb="FF23AEB4"/>
        <rFont val="Arial"/>
        <family val="2"/>
      </rPr>
      <t>Official statistics</t>
    </r>
  </si>
  <si>
    <t>Lønnsomhetsundersøkelse for produksjon av laks og regnbueørret - matfiskproduksjon</t>
  </si>
  <si>
    <r>
      <t>2020</t>
    </r>
    <r>
      <rPr>
        <b/>
        <vertAlign val="superscript"/>
        <sz val="10"/>
        <color theme="0"/>
        <rFont val="Arial"/>
        <family val="2"/>
      </rPr>
      <t>2)</t>
    </r>
  </si>
  <si>
    <r>
      <t>2021</t>
    </r>
    <r>
      <rPr>
        <b/>
        <vertAlign val="superscript"/>
        <sz val="10"/>
        <color theme="0"/>
        <rFont val="Arial"/>
        <family val="2"/>
      </rPr>
      <t>2)</t>
    </r>
  </si>
  <si>
    <r>
      <t>2022</t>
    </r>
    <r>
      <rPr>
        <b/>
        <vertAlign val="superscript"/>
        <sz val="10"/>
        <color theme="0"/>
        <rFont val="Arial"/>
        <family val="2"/>
      </rPr>
      <t>2)</t>
    </r>
  </si>
  <si>
    <r>
      <t>2023</t>
    </r>
    <r>
      <rPr>
        <b/>
        <vertAlign val="superscript"/>
        <sz val="10"/>
        <color theme="0"/>
        <rFont val="Arial"/>
        <family val="2"/>
      </rPr>
      <t>2)</t>
    </r>
  </si>
  <si>
    <r>
      <t>2024</t>
    </r>
    <r>
      <rPr>
        <b/>
        <vertAlign val="superscript"/>
        <sz val="10"/>
        <color theme="0"/>
        <rFont val="Arial"/>
        <family val="2"/>
      </rPr>
      <t>2)</t>
    </r>
  </si>
  <si>
    <t>Oppdatert pr. 13.11.2025</t>
  </si>
  <si>
    <t>Endringer</t>
  </si>
  <si>
    <t>Endring i omregningsfaktor (2012-)</t>
  </si>
  <si>
    <t>Endring i definisjon på produksjon av fisk (2012-)</t>
  </si>
  <si>
    <t>Endring i beregningsprinsipp (2009-)</t>
  </si>
  <si>
    <t>Historiske tabeller</t>
  </si>
  <si>
    <t>Kommentar til resultatene</t>
  </si>
  <si>
    <t xml:space="preserve">Lønnsomhetsresultatene for selskap med settefisk- og matfiskproduksjon av laks og regnbueørret er </t>
  </si>
  <si>
    <t xml:space="preserve">påvirket av de strukturendringer som mange foretok i forkant av innføring av grunnrenteskatt i 2023. </t>
  </si>
  <si>
    <t xml:space="preserve">Vær oppmerksom på at utvalget i lønnsomhetsundersøkelsen kun omfatter produksjonsselskap. </t>
  </si>
  <si>
    <t xml:space="preserve">Driftsselskap inngår ikke dersom produksjon og drift ble skilt i forbindelse med omstruktureringen. </t>
  </si>
  <si>
    <t xml:space="preserve">undersøkelser hvor man ser flere ledd i produksjonskjeden i sammenheng, for eksempel Nofima </t>
  </si>
  <si>
    <t>sine ringvirkningsanalyser.</t>
  </si>
  <si>
    <t xml:space="preserve">Eierskapet til tillatelsene ligger hos produksjonsselskapene og det er disse som utgjør populasjonen </t>
  </si>
  <si>
    <t xml:space="preserve">i Fiskeridirektoratets lønnsomhetsundersøkelse. Resultatene vil derfor avvike fra andre </t>
  </si>
  <si>
    <t>Oppdatert: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</si>
</sst>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00"/>
  </numFmts>
  <fonts count="27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vertAlign val="superscript"/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0"/>
      <color rgb="FF23AEB4"/>
      <name val="Arial"/>
      <family val="2"/>
    </font>
    <font>
      <sz val="10"/>
      <color rgb="FF000000"/>
      <name val="Arial"/>
      <family val="2"/>
    </font>
    <font>
      <sz val="10"/>
      <color rgb="FF6595FF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color rgb="FF23AEB4"/>
      <name val="Arial"/>
      <family val="2"/>
    </font>
    <font>
      <b/>
      <i/>
      <sz val="10"/>
      <color rgb="FF23AEB4"/>
      <name val="Arial"/>
      <family val="2"/>
    </font>
    <font>
      <sz val="16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23AE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0" fontId="2" fillId="0" borderId="2" xfId="0" applyFont="1" applyBorder="1"/>
    <xf numFmtId="3" fontId="2" fillId="0" borderId="2" xfId="0" applyNumberFormat="1" applyFont="1" applyBorder="1" applyAlignment="1">
      <alignment horizontal="right"/>
    </xf>
    <xf numFmtId="3" fontId="2" fillId="0" borderId="2" xfId="0" applyNumberFormat="1" applyFont="1" applyBorder="1"/>
    <xf numFmtId="0" fontId="6" fillId="0" borderId="0" xfId="0" applyFont="1"/>
    <xf numFmtId="164" fontId="6" fillId="0" borderId="0" xfId="0" applyNumberFormat="1" applyFont="1" applyAlignment="1">
      <alignment horizontal="right"/>
    </xf>
    <xf numFmtId="49" fontId="7" fillId="0" borderId="0" xfId="0" applyNumberFormat="1" applyFont="1" applyAlignment="1">
      <alignment vertical="top"/>
    </xf>
    <xf numFmtId="0" fontId="9" fillId="0" borderId="0" xfId="0" applyFont="1"/>
    <xf numFmtId="0" fontId="10" fillId="0" borderId="0" xfId="0" applyFont="1"/>
    <xf numFmtId="49" fontId="9" fillId="0" borderId="0" xfId="0" applyNumberFormat="1" applyFont="1"/>
    <xf numFmtId="49" fontId="2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/>
    <xf numFmtId="3" fontId="11" fillId="0" borderId="0" xfId="0" applyNumberFormat="1" applyFont="1"/>
    <xf numFmtId="3" fontId="2" fillId="0" borderId="1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11" fillId="0" borderId="1" xfId="0" applyNumberFormat="1" applyFont="1" applyBorder="1"/>
    <xf numFmtId="3" fontId="11" fillId="0" borderId="0" xfId="0" applyNumberFormat="1" applyFont="1" applyAlignment="1">
      <alignment horizontal="right"/>
    </xf>
    <xf numFmtId="3" fontId="9" fillId="0" borderId="0" xfId="0" applyNumberFormat="1" applyFont="1"/>
    <xf numFmtId="3" fontId="9" fillId="0" borderId="1" xfId="0" applyNumberFormat="1" applyFont="1" applyBorder="1"/>
    <xf numFmtId="3" fontId="10" fillId="0" borderId="1" xfId="0" applyNumberFormat="1" applyFont="1" applyBorder="1"/>
    <xf numFmtId="49" fontId="2" fillId="0" borderId="2" xfId="0" applyNumberFormat="1" applyFont="1" applyBorder="1"/>
    <xf numFmtId="1" fontId="2" fillId="0" borderId="0" xfId="0" applyNumberFormat="1" applyFont="1" applyAlignment="1">
      <alignment horizontal="right"/>
    </xf>
    <xf numFmtId="3" fontId="10" fillId="0" borderId="0" xfId="0" applyNumberFormat="1" applyFont="1"/>
    <xf numFmtId="3" fontId="10" fillId="0" borderId="4" xfId="0" applyNumberFormat="1" applyFont="1" applyBorder="1"/>
    <xf numFmtId="3" fontId="10" fillId="0" borderId="2" xfId="0" applyNumberFormat="1" applyFont="1" applyBorder="1"/>
    <xf numFmtId="3" fontId="9" fillId="0" borderId="2" xfId="0" applyNumberFormat="1" applyFont="1" applyBorder="1"/>
    <xf numFmtId="49" fontId="9" fillId="0" borderId="2" xfId="0" applyNumberFormat="1" applyFont="1" applyBorder="1"/>
    <xf numFmtId="0" fontId="9" fillId="0" borderId="2" xfId="0" applyFont="1" applyBorder="1"/>
    <xf numFmtId="165" fontId="2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2" fontId="2" fillId="0" borderId="0" xfId="0" applyNumberFormat="1" applyFont="1"/>
    <xf numFmtId="3" fontId="2" fillId="0" borderId="0" xfId="0" applyNumberFormat="1" applyFont="1" applyAlignment="1">
      <alignment horizontal="right"/>
    </xf>
    <xf numFmtId="2" fontId="2" fillId="0" borderId="2" xfId="0" applyNumberFormat="1" applyFont="1" applyBorder="1"/>
    <xf numFmtId="2" fontId="2" fillId="0" borderId="0" xfId="0" applyNumberFormat="1" applyFont="1" applyAlignment="1">
      <alignment horizontal="right"/>
    </xf>
    <xf numFmtId="2" fontId="2" fillId="0" borderId="1" xfId="0" applyNumberFormat="1" applyFont="1" applyBorder="1" applyAlignment="1">
      <alignment horizontal="right"/>
    </xf>
    <xf numFmtId="2" fontId="11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49" fontId="13" fillId="2" borderId="1" xfId="0" applyNumberFormat="1" applyFont="1" applyFill="1" applyBorder="1"/>
    <xf numFmtId="0" fontId="13" fillId="2" borderId="1" xfId="0" applyFont="1" applyFill="1" applyBorder="1"/>
    <xf numFmtId="1" fontId="13" fillId="2" borderId="1" xfId="0" applyNumberFormat="1" applyFont="1" applyFill="1" applyBorder="1" applyAlignment="1">
      <alignment horizontal="right"/>
    </xf>
    <xf numFmtId="49" fontId="12" fillId="0" borderId="0" xfId="0" applyNumberFormat="1" applyFont="1"/>
    <xf numFmtId="0" fontId="15" fillId="0" borderId="0" xfId="0" applyFont="1"/>
    <xf numFmtId="0" fontId="1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" fillId="0" borderId="0" xfId="0" applyFont="1"/>
    <xf numFmtId="0" fontId="17" fillId="0" borderId="0" xfId="0" applyFont="1"/>
    <xf numFmtId="0" fontId="4" fillId="2" borderId="3" xfId="0" applyFont="1" applyFill="1" applyBorder="1"/>
    <xf numFmtId="0" fontId="4" fillId="2" borderId="3" xfId="0" applyFont="1" applyFill="1" applyBorder="1" applyAlignment="1">
      <alignment horizontal="center"/>
    </xf>
    <xf numFmtId="0" fontId="18" fillId="0" borderId="3" xfId="0" applyFont="1" applyBorder="1"/>
    <xf numFmtId="0" fontId="18" fillId="0" borderId="3" xfId="0" applyFont="1" applyBorder="1" applyAlignment="1">
      <alignment horizontal="center"/>
    </xf>
    <xf numFmtId="166" fontId="18" fillId="0" borderId="3" xfId="0" applyNumberFormat="1" applyFont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horizontal="left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15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6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23AEB4"/>
      <color rgb="FF0033A0"/>
      <color rgb="FF84BD00"/>
      <color rgb="FFDDFDFF"/>
      <color rgb="FFB9CFFF"/>
      <color rgb="FF6595FF"/>
      <color rgb="FFE1EAFF"/>
      <color rgb="FFB9FAFF"/>
      <color rgb="FFE1FDFF"/>
      <color rgb="FF01B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3"/>
  <sheetViews>
    <sheetView tabSelected="1" workbookViewId="0">
      <selection activeCell="A7" sqref="A7"/>
    </sheetView>
  </sheetViews>
  <sheetFormatPr baseColWidth="10" defaultColWidth="11.42578125" defaultRowHeight="12.75" x14ac:dyDescent="0.2"/>
  <cols>
    <col min="1" max="1" width="18.85546875" style="1" customWidth="1"/>
    <col min="2" max="2" width="17" style="1" customWidth="1"/>
    <col min="3" max="3" width="15.7109375" style="1" customWidth="1"/>
    <col min="4" max="4" width="15.140625" style="1" customWidth="1"/>
    <col min="5" max="5" width="19.28515625" style="1" customWidth="1"/>
    <col min="6" max="6" width="8" style="1" customWidth="1"/>
    <col min="7" max="7" width="5.85546875" style="1" customWidth="1"/>
    <col min="8" max="16384" width="11.42578125" style="1"/>
  </cols>
  <sheetData>
    <row r="1" spans="1:8" s="41" customFormat="1" ht="23.25" x14ac:dyDescent="0.35">
      <c r="A1" s="65" t="s">
        <v>131</v>
      </c>
      <c r="B1" s="65"/>
      <c r="C1" s="65"/>
      <c r="D1" s="65"/>
      <c r="E1" s="65"/>
      <c r="F1" s="65"/>
    </row>
    <row r="2" spans="1:8" s="41" customFormat="1" ht="18" x14ac:dyDescent="0.25">
      <c r="A2" s="60" t="s">
        <v>46</v>
      </c>
    </row>
    <row r="4" spans="1:8" ht="15" x14ac:dyDescent="0.25">
      <c r="A4" s="63" t="s">
        <v>130</v>
      </c>
    </row>
    <row r="5" spans="1:8" s="47" customFormat="1" ht="14.25" x14ac:dyDescent="0.2">
      <c r="A5" s="2" t="s">
        <v>24</v>
      </c>
    </row>
    <row r="6" spans="1:8" s="47" customFormat="1" ht="14.25" x14ac:dyDescent="0.2">
      <c r="A6" s="2" t="s">
        <v>137</v>
      </c>
    </row>
    <row r="7" spans="1:8" x14ac:dyDescent="0.2">
      <c r="A7" s="41"/>
    </row>
    <row r="8" spans="1:8" ht="13.5" customHeight="1" x14ac:dyDescent="0.2">
      <c r="A8" s="41"/>
    </row>
    <row r="9" spans="1:8" s="47" customFormat="1" ht="15" x14ac:dyDescent="0.25">
      <c r="A9" s="61" t="s">
        <v>143</v>
      </c>
    </row>
    <row r="10" spans="1:8" ht="16.5" customHeight="1" x14ac:dyDescent="0.2">
      <c r="A10" s="68" t="s">
        <v>144</v>
      </c>
      <c r="B10" s="67"/>
      <c r="C10" s="67"/>
      <c r="D10" s="67"/>
      <c r="E10" s="67"/>
      <c r="F10" s="67"/>
      <c r="G10" s="66"/>
      <c r="H10" s="66"/>
    </row>
    <row r="11" spans="1:8" ht="14.25" x14ac:dyDescent="0.2">
      <c r="A11" s="68" t="s">
        <v>145</v>
      </c>
      <c r="B11" s="67"/>
      <c r="C11" s="67"/>
      <c r="D11" s="67"/>
      <c r="E11" s="67"/>
      <c r="F11" s="67"/>
      <c r="G11" s="66"/>
      <c r="H11" s="66"/>
    </row>
    <row r="12" spans="1:8" ht="14.25" x14ac:dyDescent="0.2">
      <c r="A12" s="68" t="s">
        <v>146</v>
      </c>
      <c r="B12" s="67"/>
      <c r="C12" s="67"/>
      <c r="D12" s="67"/>
      <c r="E12" s="67"/>
      <c r="F12" s="67"/>
      <c r="G12" s="66"/>
      <c r="H12" s="66"/>
    </row>
    <row r="13" spans="1:8" ht="14.25" x14ac:dyDescent="0.2">
      <c r="A13" s="68" t="s">
        <v>147</v>
      </c>
      <c r="B13" s="67"/>
      <c r="C13" s="67"/>
      <c r="D13" s="67"/>
      <c r="E13" s="67"/>
      <c r="F13" s="67"/>
      <c r="G13" s="66"/>
      <c r="H13" s="66"/>
    </row>
    <row r="14" spans="1:8" ht="14.25" x14ac:dyDescent="0.2">
      <c r="A14" s="68" t="s">
        <v>150</v>
      </c>
      <c r="B14" s="67"/>
      <c r="C14" s="67"/>
      <c r="D14" s="67"/>
      <c r="E14" s="67"/>
      <c r="F14" s="67"/>
      <c r="G14" s="66"/>
      <c r="H14" s="66"/>
    </row>
    <row r="15" spans="1:8" ht="14.25" x14ac:dyDescent="0.2">
      <c r="A15" s="68" t="s">
        <v>151</v>
      </c>
      <c r="B15" s="67"/>
      <c r="C15" s="67"/>
      <c r="D15" s="67"/>
      <c r="E15" s="67"/>
      <c r="F15" s="67"/>
      <c r="G15" s="66"/>
      <c r="H15" s="66"/>
    </row>
    <row r="16" spans="1:8" ht="14.25" x14ac:dyDescent="0.2">
      <c r="A16" s="68" t="s">
        <v>148</v>
      </c>
      <c r="B16" s="67"/>
      <c r="C16" s="67"/>
      <c r="D16" s="67"/>
      <c r="E16" s="67"/>
      <c r="F16" s="67"/>
      <c r="G16" s="66"/>
      <c r="H16" s="66"/>
    </row>
    <row r="17" spans="1:8" ht="14.25" x14ac:dyDescent="0.2">
      <c r="A17" s="68" t="s">
        <v>149</v>
      </c>
      <c r="B17" s="67"/>
      <c r="C17" s="67"/>
      <c r="D17" s="67"/>
      <c r="E17" s="67"/>
      <c r="F17" s="67"/>
      <c r="G17" s="66"/>
      <c r="H17" s="66"/>
    </row>
    <row r="18" spans="1:8" ht="14.25" x14ac:dyDescent="0.2">
      <c r="A18" s="68"/>
      <c r="B18" s="67"/>
      <c r="C18" s="67"/>
      <c r="D18" s="67"/>
      <c r="E18" s="67"/>
      <c r="F18" s="67"/>
      <c r="G18" s="66"/>
      <c r="H18" s="66"/>
    </row>
    <row r="19" spans="1:8" x14ac:dyDescent="0.2">
      <c r="A19" s="41"/>
    </row>
    <row r="20" spans="1:8" s="47" customFormat="1" ht="15.75" x14ac:dyDescent="0.25">
      <c r="A20" s="42" t="s">
        <v>138</v>
      </c>
    </row>
    <row r="21" spans="1:8" s="41" customFormat="1" x14ac:dyDescent="0.2"/>
    <row r="22" spans="1:8" s="41" customFormat="1" ht="15" x14ac:dyDescent="0.25">
      <c r="A22" s="61" t="s">
        <v>139</v>
      </c>
      <c r="B22" s="61"/>
      <c r="C22" s="61"/>
      <c r="D22" s="61"/>
      <c r="E22" s="61"/>
      <c r="F22" s="61"/>
    </row>
    <row r="23" spans="1:8" s="41" customFormat="1" x14ac:dyDescent="0.2">
      <c r="A23" s="51" t="s">
        <v>108</v>
      </c>
      <c r="B23" s="51"/>
      <c r="C23" s="51"/>
      <c r="D23" s="51"/>
      <c r="E23" s="51"/>
      <c r="F23" s="51"/>
    </row>
    <row r="24" spans="1:8" s="41" customFormat="1" x14ac:dyDescent="0.2">
      <c r="A24" s="51" t="s">
        <v>109</v>
      </c>
      <c r="B24" s="51"/>
      <c r="C24" s="51"/>
      <c r="D24" s="51"/>
      <c r="E24" s="51"/>
      <c r="F24" s="51"/>
    </row>
    <row r="25" spans="1:8" s="41" customFormat="1" x14ac:dyDescent="0.2">
      <c r="A25" s="51"/>
      <c r="B25" s="51"/>
      <c r="C25" s="51"/>
      <c r="D25" s="51"/>
      <c r="E25" s="51"/>
      <c r="F25" s="51"/>
    </row>
    <row r="26" spans="1:8" s="41" customFormat="1" x14ac:dyDescent="0.2">
      <c r="A26" s="52" t="s">
        <v>66</v>
      </c>
      <c r="B26" s="1"/>
      <c r="C26" s="1"/>
      <c r="D26" s="1"/>
      <c r="E26" s="1"/>
      <c r="F26" s="1"/>
    </row>
    <row r="27" spans="1:8" s="41" customFormat="1" x14ac:dyDescent="0.2">
      <c r="A27" s="53" t="s">
        <v>67</v>
      </c>
      <c r="B27" s="54" t="s">
        <v>68</v>
      </c>
      <c r="C27" s="54" t="s">
        <v>69</v>
      </c>
      <c r="D27" s="54" t="s">
        <v>70</v>
      </c>
      <c r="E27" s="54" t="s">
        <v>71</v>
      </c>
      <c r="F27" s="1"/>
    </row>
    <row r="28" spans="1:8" s="41" customFormat="1" x14ac:dyDescent="0.2">
      <c r="A28" s="55" t="s">
        <v>72</v>
      </c>
      <c r="B28" s="56">
        <v>1.35</v>
      </c>
      <c r="C28" s="56">
        <v>1.2</v>
      </c>
      <c r="D28" s="56">
        <v>1.0669999999999999</v>
      </c>
      <c r="E28" s="56">
        <v>1</v>
      </c>
      <c r="F28" s="1"/>
    </row>
    <row r="29" spans="1:8" s="41" customFormat="1" x14ac:dyDescent="0.2">
      <c r="A29" s="53" t="s">
        <v>73</v>
      </c>
      <c r="B29" s="54">
        <v>1.266</v>
      </c>
      <c r="C29" s="54">
        <v>1.125</v>
      </c>
      <c r="D29" s="54">
        <v>1</v>
      </c>
      <c r="E29" s="54">
        <v>1.0669999999999999</v>
      </c>
      <c r="F29" s="1"/>
    </row>
    <row r="30" spans="1:8" s="41" customFormat="1" x14ac:dyDescent="0.2">
      <c r="A30" s="55" t="s">
        <v>74</v>
      </c>
      <c r="B30" s="56">
        <v>1.125</v>
      </c>
      <c r="C30" s="56">
        <v>1</v>
      </c>
      <c r="D30" s="56">
        <v>0.88900000000000001</v>
      </c>
      <c r="E30" s="56">
        <v>1.2</v>
      </c>
      <c r="F30" s="1"/>
    </row>
    <row r="31" spans="1:8" s="41" customFormat="1" x14ac:dyDescent="0.2">
      <c r="A31" s="55" t="s">
        <v>75</v>
      </c>
      <c r="B31" s="56">
        <v>1</v>
      </c>
      <c r="C31" s="56">
        <v>0.88900000000000001</v>
      </c>
      <c r="D31" s="56">
        <v>0.79</v>
      </c>
      <c r="E31" s="56">
        <v>1.35</v>
      </c>
      <c r="F31" s="1"/>
    </row>
    <row r="32" spans="1:8" s="41" customFormat="1" x14ac:dyDescent="0.2">
      <c r="A32" s="1"/>
      <c r="B32" s="1"/>
      <c r="C32" s="1"/>
      <c r="D32" s="1"/>
      <c r="E32" s="1"/>
      <c r="F32" s="1"/>
    </row>
    <row r="33" spans="1:6" s="41" customFormat="1" x14ac:dyDescent="0.2">
      <c r="A33" s="1"/>
      <c r="B33" s="1"/>
      <c r="C33" s="1"/>
      <c r="D33" s="1"/>
      <c r="E33" s="1"/>
      <c r="F33" s="1"/>
    </row>
    <row r="34" spans="1:6" s="41" customFormat="1" x14ac:dyDescent="0.2">
      <c r="A34" s="52" t="s">
        <v>76</v>
      </c>
      <c r="B34" s="1"/>
      <c r="C34" s="1"/>
      <c r="D34" s="1"/>
      <c r="E34" s="1"/>
      <c r="F34" s="1"/>
    </row>
    <row r="35" spans="1:6" s="41" customFormat="1" x14ac:dyDescent="0.2">
      <c r="A35" s="53" t="s">
        <v>67</v>
      </c>
      <c r="B35" s="54" t="s">
        <v>68</v>
      </c>
      <c r="C35" s="54" t="s">
        <v>69</v>
      </c>
      <c r="D35" s="54" t="s">
        <v>70</v>
      </c>
      <c r="E35" s="54" t="s">
        <v>71</v>
      </c>
      <c r="F35" s="1"/>
    </row>
    <row r="36" spans="1:6" s="41" customFormat="1" x14ac:dyDescent="0.2">
      <c r="A36" s="55" t="s">
        <v>72</v>
      </c>
      <c r="B36" s="56">
        <v>1.355</v>
      </c>
      <c r="C36" s="56">
        <v>1.2150000000000001</v>
      </c>
      <c r="D36" s="57">
        <v>1.07</v>
      </c>
      <c r="E36" s="56">
        <v>1</v>
      </c>
      <c r="F36" s="1"/>
    </row>
    <row r="37" spans="1:6" s="41" customFormat="1" x14ac:dyDescent="0.2">
      <c r="A37" s="53" t="s">
        <v>73</v>
      </c>
      <c r="B37" s="54">
        <v>1.2649999999999999</v>
      </c>
      <c r="C37" s="54">
        <v>1.135</v>
      </c>
      <c r="D37" s="54">
        <v>1</v>
      </c>
      <c r="E37" s="58">
        <v>1.07</v>
      </c>
      <c r="F37" s="1"/>
    </row>
    <row r="38" spans="1:6" s="41" customFormat="1" x14ac:dyDescent="0.2">
      <c r="A38" s="55" t="s">
        <v>74</v>
      </c>
      <c r="B38" s="56">
        <v>1.115</v>
      </c>
      <c r="C38" s="56">
        <v>1</v>
      </c>
      <c r="D38" s="56">
        <v>0.88100000000000001</v>
      </c>
      <c r="E38" s="56">
        <v>1.2150000000000001</v>
      </c>
      <c r="F38" s="1"/>
    </row>
    <row r="39" spans="1:6" s="41" customFormat="1" x14ac:dyDescent="0.2">
      <c r="A39" s="55" t="s">
        <v>75</v>
      </c>
      <c r="B39" s="59">
        <v>1</v>
      </c>
      <c r="C39" s="56">
        <v>0.89700000000000002</v>
      </c>
      <c r="D39" s="57">
        <v>0.79</v>
      </c>
      <c r="E39" s="56">
        <v>1.355</v>
      </c>
      <c r="F39" s="1"/>
    </row>
    <row r="40" spans="1:6" s="41" customFormat="1" x14ac:dyDescent="0.2"/>
    <row r="41" spans="1:6" s="41" customFormat="1" ht="15" x14ac:dyDescent="0.25">
      <c r="A41" s="62" t="s">
        <v>140</v>
      </c>
    </row>
    <row r="42" spans="1:6" x14ac:dyDescent="0.2">
      <c r="A42" s="1" t="s">
        <v>100</v>
      </c>
    </row>
    <row r="43" spans="1:6" x14ac:dyDescent="0.2">
      <c r="A43" s="1" t="s">
        <v>101</v>
      </c>
    </row>
    <row r="45" spans="1:6" x14ac:dyDescent="0.2">
      <c r="A45" s="1" t="s">
        <v>106</v>
      </c>
    </row>
    <row r="46" spans="1:6" x14ac:dyDescent="0.2">
      <c r="A46" s="1" t="s">
        <v>107</v>
      </c>
    </row>
    <row r="48" spans="1:6" x14ac:dyDescent="0.2">
      <c r="A48" s="1" t="s">
        <v>102</v>
      </c>
    </row>
    <row r="49" spans="1:6" x14ac:dyDescent="0.2">
      <c r="A49" s="49" t="s">
        <v>105</v>
      </c>
      <c r="B49" s="50"/>
      <c r="C49" s="50"/>
      <c r="D49" s="50"/>
      <c r="E49" s="50"/>
      <c r="F49" s="50"/>
    </row>
    <row r="50" spans="1:6" x14ac:dyDescent="0.2">
      <c r="A50" s="49" t="s">
        <v>103</v>
      </c>
      <c r="B50" s="50"/>
      <c r="C50" s="50"/>
      <c r="D50" s="50"/>
      <c r="E50" s="50"/>
      <c r="F50" s="50"/>
    </row>
    <row r="51" spans="1:6" x14ac:dyDescent="0.2">
      <c r="A51" s="50" t="s">
        <v>104</v>
      </c>
      <c r="B51" s="50"/>
      <c r="C51" s="50"/>
      <c r="D51" s="50"/>
      <c r="E51" s="50"/>
      <c r="F51" s="50"/>
    </row>
    <row r="52" spans="1:6" s="41" customFormat="1" x14ac:dyDescent="0.2"/>
    <row r="53" spans="1:6" s="61" customFormat="1" ht="15" x14ac:dyDescent="0.25">
      <c r="A53" s="61" t="s">
        <v>141</v>
      </c>
    </row>
    <row r="54" spans="1:6" x14ac:dyDescent="0.2">
      <c r="A54" s="1" t="s">
        <v>89</v>
      </c>
    </row>
    <row r="55" spans="1:6" x14ac:dyDescent="0.2">
      <c r="A55" s="1" t="s">
        <v>90</v>
      </c>
    </row>
    <row r="56" spans="1:6" x14ac:dyDescent="0.2">
      <c r="A56" s="1" t="s">
        <v>91</v>
      </c>
    </row>
    <row r="58" spans="1:6" x14ac:dyDescent="0.2">
      <c r="A58" s="1" t="s">
        <v>77</v>
      </c>
    </row>
    <row r="60" spans="1:6" x14ac:dyDescent="0.2">
      <c r="A60" s="1" t="s">
        <v>92</v>
      </c>
    </row>
    <row r="61" spans="1:6" x14ac:dyDescent="0.2">
      <c r="A61" s="1" t="s">
        <v>93</v>
      </c>
    </row>
    <row r="62" spans="1:6" x14ac:dyDescent="0.2">
      <c r="A62" s="1" t="s">
        <v>94</v>
      </c>
    </row>
    <row r="64" spans="1:6" x14ac:dyDescent="0.2">
      <c r="A64" s="1" t="s">
        <v>95</v>
      </c>
    </row>
    <row r="65" spans="1:6" x14ac:dyDescent="0.2">
      <c r="A65" s="1" t="s">
        <v>96</v>
      </c>
    </row>
    <row r="67" spans="1:6" s="47" customFormat="1" ht="14.25" x14ac:dyDescent="0.2">
      <c r="A67" s="1" t="s">
        <v>97</v>
      </c>
      <c r="B67" s="1"/>
      <c r="C67" s="1"/>
      <c r="D67" s="1"/>
      <c r="E67" s="1"/>
      <c r="F67" s="1"/>
    </row>
    <row r="68" spans="1:6" s="47" customFormat="1" ht="14.25" x14ac:dyDescent="0.2">
      <c r="A68" s="1" t="s">
        <v>98</v>
      </c>
      <c r="B68" s="1"/>
      <c r="C68" s="1"/>
      <c r="D68" s="1"/>
      <c r="E68" s="1"/>
      <c r="F68" s="1"/>
    </row>
    <row r="69" spans="1:6" s="47" customFormat="1" ht="14.25" x14ac:dyDescent="0.2">
      <c r="A69" s="1" t="s">
        <v>99</v>
      </c>
    </row>
    <row r="70" spans="1:6" s="47" customFormat="1" ht="14.25" x14ac:dyDescent="0.2">
      <c r="A70" s="1"/>
    </row>
    <row r="72" spans="1:6" s="48" customFormat="1" ht="18" x14ac:dyDescent="0.25">
      <c r="A72" s="60" t="s">
        <v>142</v>
      </c>
    </row>
    <row r="73" spans="1:6" x14ac:dyDescent="0.2">
      <c r="A73" s="1" t="s">
        <v>129</v>
      </c>
    </row>
  </sheetData>
  <phoneticPr fontId="0" type="noConversion"/>
  <pageMargins left="0.51181102362204722" right="0.51181102362204722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31"/>
  <sheetViews>
    <sheetView zoomScaleNormal="100" workbookViewId="0">
      <selection activeCell="A7" sqref="A7"/>
    </sheetView>
  </sheetViews>
  <sheetFormatPr baseColWidth="10" defaultColWidth="11.42578125" defaultRowHeight="12.75" x14ac:dyDescent="0.2"/>
  <cols>
    <col min="1" max="1" width="45.28515625" style="1" customWidth="1"/>
    <col min="2" max="2" width="3.42578125" style="1" bestFit="1" customWidth="1"/>
    <col min="3" max="12" width="11.140625" style="1" bestFit="1" customWidth="1"/>
    <col min="13" max="13" width="12.7109375" style="1" bestFit="1" customWidth="1"/>
    <col min="14" max="14" width="11.140625" style="1" bestFit="1" customWidth="1"/>
    <col min="15" max="19" width="12.7109375" style="1" bestFit="1" customWidth="1"/>
    <col min="20" max="16384" width="11.42578125" style="1"/>
  </cols>
  <sheetData>
    <row r="1" spans="1:19" s="41" customFormat="1" ht="23.25" x14ac:dyDescent="0.35">
      <c r="A1" s="65" t="s">
        <v>131</v>
      </c>
    </row>
    <row r="2" spans="1:19" ht="20.25" x14ac:dyDescent="0.3">
      <c r="A2" s="64" t="s">
        <v>47</v>
      </c>
    </row>
    <row r="4" spans="1:19" ht="15" x14ac:dyDescent="0.25">
      <c r="A4" s="63" t="s">
        <v>130</v>
      </c>
    </row>
    <row r="5" spans="1:19" x14ac:dyDescent="0.2">
      <c r="A5" s="1" t="s">
        <v>24</v>
      </c>
    </row>
    <row r="6" spans="1:19" x14ac:dyDescent="0.2">
      <c r="A6" s="2" t="s">
        <v>152</v>
      </c>
    </row>
    <row r="9" spans="1:19" s="41" customFormat="1" ht="15.75" x14ac:dyDescent="0.25">
      <c r="A9" s="42" t="s">
        <v>48</v>
      </c>
    </row>
    <row r="10" spans="1:19" s="41" customFormat="1" ht="14.25" x14ac:dyDescent="0.2">
      <c r="A10" s="43"/>
      <c r="B10" s="44"/>
      <c r="C10" s="45">
        <v>2008</v>
      </c>
      <c r="D10" s="45">
        <v>2009</v>
      </c>
      <c r="E10" s="45">
        <v>2010</v>
      </c>
      <c r="F10" s="45">
        <v>2011</v>
      </c>
      <c r="G10" s="45">
        <v>2012</v>
      </c>
      <c r="H10" s="45">
        <v>2013</v>
      </c>
      <c r="I10" s="45">
        <v>2014</v>
      </c>
      <c r="J10" s="45">
        <v>2015</v>
      </c>
      <c r="K10" s="45">
        <v>2016</v>
      </c>
      <c r="L10" s="45">
        <v>2017</v>
      </c>
      <c r="M10" s="45" t="s">
        <v>127</v>
      </c>
      <c r="N10" s="45" t="s">
        <v>128</v>
      </c>
      <c r="O10" s="45" t="s">
        <v>132</v>
      </c>
      <c r="P10" s="45" t="s">
        <v>133</v>
      </c>
      <c r="Q10" s="45" t="s">
        <v>134</v>
      </c>
      <c r="R10" s="45" t="s">
        <v>135</v>
      </c>
      <c r="S10" s="45" t="s">
        <v>136</v>
      </c>
    </row>
    <row r="11" spans="1:19" x14ac:dyDescent="0.2">
      <c r="A11" s="1" t="s">
        <v>0</v>
      </c>
      <c r="B11" s="1" t="s">
        <v>1</v>
      </c>
      <c r="C11" s="1">
        <v>106</v>
      </c>
      <c r="D11" s="1">
        <v>106</v>
      </c>
      <c r="E11" s="1">
        <v>101</v>
      </c>
      <c r="F11" s="1">
        <v>92</v>
      </c>
      <c r="G11" s="1">
        <v>94</v>
      </c>
      <c r="H11" s="1">
        <v>91</v>
      </c>
      <c r="I11" s="1">
        <v>88</v>
      </c>
      <c r="J11" s="1">
        <v>88</v>
      </c>
      <c r="K11" s="1">
        <v>84</v>
      </c>
      <c r="L11" s="1">
        <v>82</v>
      </c>
      <c r="M11" s="1">
        <v>76</v>
      </c>
      <c r="N11" s="1">
        <v>77</v>
      </c>
      <c r="O11" s="1">
        <v>82</v>
      </c>
      <c r="P11" s="1">
        <v>81</v>
      </c>
      <c r="Q11" s="1">
        <v>81</v>
      </c>
      <c r="R11" s="1">
        <v>80</v>
      </c>
      <c r="S11" s="1">
        <v>75</v>
      </c>
    </row>
    <row r="12" spans="1:19" x14ac:dyDescent="0.2">
      <c r="A12" s="1" t="s">
        <v>26</v>
      </c>
      <c r="B12" s="1" t="s">
        <v>1</v>
      </c>
      <c r="C12" s="1">
        <v>619</v>
      </c>
      <c r="D12" s="1">
        <v>660</v>
      </c>
      <c r="E12" s="1">
        <v>670</v>
      </c>
      <c r="F12" s="1">
        <v>657</v>
      </c>
      <c r="G12" s="1">
        <v>634</v>
      </c>
      <c r="H12" s="1">
        <v>688</v>
      </c>
      <c r="I12" s="1">
        <v>685</v>
      </c>
      <c r="J12" s="1">
        <v>683</v>
      </c>
      <c r="K12" s="1">
        <v>743</v>
      </c>
      <c r="L12" s="1">
        <v>683</v>
      </c>
      <c r="M12" s="1">
        <v>961</v>
      </c>
      <c r="N12" s="1">
        <v>769</v>
      </c>
      <c r="O12" s="1">
        <v>1051</v>
      </c>
      <c r="P12" s="1">
        <v>990</v>
      </c>
      <c r="Q12" s="1">
        <v>992</v>
      </c>
      <c r="R12" s="15">
        <v>1096</v>
      </c>
      <c r="S12" s="15">
        <v>1114</v>
      </c>
    </row>
    <row r="13" spans="1:19" x14ac:dyDescent="0.2">
      <c r="A13" s="1" t="s">
        <v>78</v>
      </c>
      <c r="B13" s="1" t="s">
        <v>1</v>
      </c>
      <c r="C13" s="3">
        <f t="shared" ref="C13:H13" si="0">C12/C11</f>
        <v>5.8396226415094343</v>
      </c>
      <c r="D13" s="3">
        <f t="shared" si="0"/>
        <v>6.2264150943396226</v>
      </c>
      <c r="E13" s="3">
        <f t="shared" si="0"/>
        <v>6.6336633663366333</v>
      </c>
      <c r="F13" s="3">
        <f t="shared" si="0"/>
        <v>7.1413043478260869</v>
      </c>
      <c r="G13" s="3">
        <f t="shared" si="0"/>
        <v>6.7446808510638299</v>
      </c>
      <c r="H13" s="3">
        <f t="shared" si="0"/>
        <v>7.5604395604395602</v>
      </c>
      <c r="I13" s="3">
        <f t="shared" ref="I13:J13" si="1">I12/I11</f>
        <v>7.7840909090909092</v>
      </c>
      <c r="J13" s="3">
        <f t="shared" si="1"/>
        <v>7.7613636363636367</v>
      </c>
      <c r="K13" s="3">
        <f t="shared" ref="K13:L13" si="2">K12/K11</f>
        <v>8.8452380952380949</v>
      </c>
      <c r="L13" s="3">
        <f t="shared" si="2"/>
        <v>8.3292682926829276</v>
      </c>
      <c r="M13" s="3">
        <f t="shared" ref="M13" si="3">M12/M11</f>
        <v>12.644736842105264</v>
      </c>
      <c r="N13" s="4">
        <f>N12/N11</f>
        <v>9.9870129870129869</v>
      </c>
      <c r="O13" s="4">
        <v>12.817073170731707</v>
      </c>
      <c r="P13" s="4">
        <v>12.222222222222221</v>
      </c>
      <c r="Q13" s="4">
        <v>12.246913580246913</v>
      </c>
      <c r="R13" s="4">
        <v>13.7</v>
      </c>
      <c r="S13" s="4">
        <v>14.853333333333333</v>
      </c>
    </row>
    <row r="14" spans="1:19" ht="14.25" x14ac:dyDescent="0.2">
      <c r="A14" s="5" t="s">
        <v>125</v>
      </c>
      <c r="B14" s="5" t="s">
        <v>1</v>
      </c>
      <c r="C14" s="6">
        <v>906</v>
      </c>
      <c r="D14" s="6">
        <v>971</v>
      </c>
      <c r="E14" s="6">
        <v>974</v>
      </c>
      <c r="F14" s="6">
        <v>998</v>
      </c>
      <c r="G14" s="6">
        <v>996</v>
      </c>
      <c r="H14" s="6">
        <v>1011</v>
      </c>
      <c r="I14" s="6">
        <v>1009</v>
      </c>
      <c r="J14" s="6">
        <v>1059</v>
      </c>
      <c r="K14" s="6">
        <v>1088</v>
      </c>
      <c r="L14" s="6">
        <v>1093</v>
      </c>
      <c r="M14" s="6">
        <v>1089</v>
      </c>
      <c r="N14" s="7">
        <v>1134</v>
      </c>
      <c r="O14" s="7">
        <v>1159</v>
      </c>
      <c r="P14" s="7">
        <v>1167</v>
      </c>
      <c r="Q14" s="7">
        <v>1170</v>
      </c>
      <c r="R14" s="7">
        <v>1187</v>
      </c>
      <c r="S14" s="7">
        <v>1230</v>
      </c>
    </row>
    <row r="15" spans="1:19" s="8" customFormat="1" ht="11.25" x14ac:dyDescent="0.2">
      <c r="A15" s="8" t="s">
        <v>40</v>
      </c>
      <c r="C15" s="9"/>
      <c r="D15" s="9"/>
      <c r="E15" s="9"/>
      <c r="F15" s="9"/>
      <c r="G15" s="9"/>
      <c r="H15" s="9"/>
      <c r="I15" s="9"/>
      <c r="J15" s="9"/>
      <c r="K15" s="9"/>
      <c r="L15" s="9"/>
    </row>
    <row r="16" spans="1:19" s="8" customFormat="1" ht="11.25" x14ac:dyDescent="0.2">
      <c r="A16" s="10" t="s">
        <v>126</v>
      </c>
      <c r="C16" s="9"/>
      <c r="D16" s="9"/>
      <c r="E16" s="9"/>
      <c r="F16" s="9"/>
      <c r="G16" s="9"/>
      <c r="H16" s="9"/>
      <c r="I16" s="9"/>
      <c r="J16" s="9"/>
      <c r="K16" s="9"/>
      <c r="L16" s="9"/>
    </row>
    <row r="18" spans="1:19" s="41" customFormat="1" ht="15.75" x14ac:dyDescent="0.25">
      <c r="A18" s="42" t="s">
        <v>49</v>
      </c>
      <c r="B18" s="12"/>
      <c r="C18" s="12"/>
    </row>
    <row r="19" spans="1:19" x14ac:dyDescent="0.2">
      <c r="A19" s="13" t="s">
        <v>79</v>
      </c>
      <c r="B19" s="11"/>
      <c r="C19" s="12"/>
    </row>
    <row r="20" spans="1:19" s="41" customFormat="1" x14ac:dyDescent="0.2">
      <c r="A20" s="43"/>
      <c r="B20" s="44"/>
      <c r="C20" s="45">
        <v>2008</v>
      </c>
      <c r="D20" s="45">
        <v>2009</v>
      </c>
      <c r="E20" s="45">
        <v>2010</v>
      </c>
      <c r="F20" s="45">
        <v>2011</v>
      </c>
      <c r="G20" s="45">
        <v>2012</v>
      </c>
      <c r="H20" s="45">
        <v>2013</v>
      </c>
      <c r="I20" s="45">
        <v>2014</v>
      </c>
      <c r="J20" s="45">
        <v>2015</v>
      </c>
      <c r="K20" s="45">
        <v>2016</v>
      </c>
      <c r="L20" s="45">
        <v>2017</v>
      </c>
      <c r="M20" s="45">
        <v>2018</v>
      </c>
      <c r="N20" s="45">
        <v>2019</v>
      </c>
      <c r="O20" s="45">
        <v>2020</v>
      </c>
      <c r="P20" s="45">
        <v>2021</v>
      </c>
      <c r="Q20" s="45">
        <v>2022</v>
      </c>
      <c r="R20" s="45">
        <v>2023</v>
      </c>
      <c r="S20" s="45">
        <v>2024</v>
      </c>
    </row>
    <row r="21" spans="1:19" x14ac:dyDescent="0.2">
      <c r="A21" s="14" t="s">
        <v>28</v>
      </c>
      <c r="B21" s="14" t="s">
        <v>2</v>
      </c>
      <c r="C21" s="15">
        <v>108293624.22641499</v>
      </c>
      <c r="D21" s="15">
        <v>145805580</v>
      </c>
      <c r="E21" s="15">
        <v>202514128.46534699</v>
      </c>
      <c r="F21" s="15">
        <v>199851755.27173901</v>
      </c>
      <c r="G21" s="15">
        <v>188340316.648936</v>
      </c>
      <c r="H21" s="15">
        <v>310090814.67032999</v>
      </c>
      <c r="I21" s="15">
        <v>323814089.125</v>
      </c>
      <c r="J21" s="15">
        <v>346815738.5</v>
      </c>
      <c r="K21" s="15">
        <v>528152091.5</v>
      </c>
      <c r="L21" s="15">
        <v>519340820.304878</v>
      </c>
      <c r="M21" s="15">
        <v>752289455.03947401</v>
      </c>
      <c r="N21" s="15">
        <v>604064007.80519497</v>
      </c>
      <c r="O21" s="15">
        <v>721203034</v>
      </c>
      <c r="P21" s="15">
        <v>805705515</v>
      </c>
      <c r="Q21" s="15">
        <v>1095829779</v>
      </c>
      <c r="R21" s="15">
        <v>1241142394</v>
      </c>
      <c r="S21" s="15">
        <v>1307177271</v>
      </c>
    </row>
    <row r="22" spans="1:19" x14ac:dyDescent="0.2">
      <c r="A22" s="14" t="s">
        <v>27</v>
      </c>
      <c r="B22" s="14" t="s">
        <v>2</v>
      </c>
      <c r="C22" s="15">
        <v>12061665.009434</v>
      </c>
      <c r="D22" s="15">
        <v>12972841</v>
      </c>
      <c r="E22" s="15">
        <v>17368759.059405901</v>
      </c>
      <c r="F22" s="15">
        <v>16434704.467391299</v>
      </c>
      <c r="G22" s="15">
        <v>17696646.308510602</v>
      </c>
      <c r="H22" s="15">
        <v>24657389.296703301</v>
      </c>
      <c r="I22" s="15">
        <v>26029286.545454498</v>
      </c>
      <c r="J22" s="15">
        <v>24282997.556818198</v>
      </c>
      <c r="K22" s="15">
        <v>47735476.690476201</v>
      </c>
      <c r="L22" s="15">
        <v>36556307.146341503</v>
      </c>
      <c r="M22" s="15">
        <v>38923973.657894701</v>
      </c>
      <c r="N22" s="15">
        <v>43858587.727272697</v>
      </c>
      <c r="O22" s="15">
        <v>48239153</v>
      </c>
      <c r="P22" s="15">
        <v>48995555</v>
      </c>
      <c r="Q22" s="15">
        <v>58596001</v>
      </c>
      <c r="R22" s="15">
        <v>67703820</v>
      </c>
      <c r="S22" s="15">
        <v>75842364</v>
      </c>
    </row>
    <row r="23" spans="1:19" x14ac:dyDescent="0.2">
      <c r="A23" s="14" t="s">
        <v>3</v>
      </c>
      <c r="B23" s="14" t="s">
        <v>2</v>
      </c>
      <c r="C23" s="15">
        <v>421225.27358490601</v>
      </c>
      <c r="D23" s="15">
        <v>529432</v>
      </c>
      <c r="E23" s="15">
        <v>474970.46534653503</v>
      </c>
      <c r="F23" s="15">
        <v>226051.42391304299</v>
      </c>
      <c r="G23" s="15">
        <v>212812.92553191501</v>
      </c>
      <c r="H23" s="15">
        <v>535299.67032966996</v>
      </c>
      <c r="I23" s="15">
        <v>757984.488636364</v>
      </c>
      <c r="J23" s="15">
        <v>1425953.30681818</v>
      </c>
      <c r="K23" s="15">
        <v>803265</v>
      </c>
      <c r="L23" s="15">
        <v>370881.768292683</v>
      </c>
      <c r="M23" s="15">
        <v>390675.36842105299</v>
      </c>
      <c r="N23" s="15">
        <v>6274558.6493506497</v>
      </c>
      <c r="O23" s="15">
        <v>2755919</v>
      </c>
      <c r="P23" s="15">
        <v>1459410</v>
      </c>
      <c r="Q23" s="15">
        <v>553858</v>
      </c>
      <c r="R23" s="15">
        <v>1565030</v>
      </c>
      <c r="S23" s="15">
        <v>2096535</v>
      </c>
    </row>
    <row r="24" spans="1:19" x14ac:dyDescent="0.2">
      <c r="A24" s="14" t="s">
        <v>4</v>
      </c>
      <c r="B24" s="14" t="s">
        <v>2</v>
      </c>
      <c r="C24" s="15">
        <v>8539693.9528301898</v>
      </c>
      <c r="D24" s="15">
        <v>8069113</v>
      </c>
      <c r="E24" s="15">
        <v>7777144.8712871298</v>
      </c>
      <c r="F24" s="15">
        <v>7841744.3586956495</v>
      </c>
      <c r="G24" s="15">
        <v>13225642.914893599</v>
      </c>
      <c r="H24" s="15">
        <v>13744603.6483516</v>
      </c>
      <c r="I24" s="15">
        <v>13115056.9204545</v>
      </c>
      <c r="J24" s="15">
        <v>23988318.056818198</v>
      </c>
      <c r="K24" s="15">
        <v>19408310.357142899</v>
      </c>
      <c r="L24" s="15">
        <v>29094956.073170699</v>
      </c>
      <c r="M24" s="15">
        <v>42069459.842105299</v>
      </c>
      <c r="N24" s="15">
        <v>42875673.714285702</v>
      </c>
      <c r="O24" s="15">
        <v>43932039</v>
      </c>
      <c r="P24" s="15">
        <v>45684098</v>
      </c>
      <c r="Q24" s="15">
        <v>83109918</v>
      </c>
      <c r="R24" s="15">
        <v>60881645</v>
      </c>
      <c r="S24" s="15">
        <v>64161180</v>
      </c>
    </row>
    <row r="25" spans="1:19" x14ac:dyDescent="0.2">
      <c r="A25" s="14" t="s">
        <v>51</v>
      </c>
      <c r="B25" s="14" t="s">
        <v>2</v>
      </c>
      <c r="C25" s="16">
        <f t="shared" ref="C25:H25" si="4">SUM(C21:C24)</f>
        <v>129316208.46226409</v>
      </c>
      <c r="D25" s="16">
        <f t="shared" si="4"/>
        <v>167376966</v>
      </c>
      <c r="E25" s="16">
        <f t="shared" si="4"/>
        <v>228135002.86138657</v>
      </c>
      <c r="F25" s="16">
        <f t="shared" si="4"/>
        <v>224354255.52173901</v>
      </c>
      <c r="G25" s="16">
        <f t="shared" si="4"/>
        <v>219475418.79787213</v>
      </c>
      <c r="H25" s="16">
        <f t="shared" si="4"/>
        <v>349028107.28571457</v>
      </c>
      <c r="I25" s="16">
        <f t="shared" ref="I25:J25" si="5">SUM(I21:I24)</f>
        <v>363716417.07954538</v>
      </c>
      <c r="J25" s="16">
        <f t="shared" si="5"/>
        <v>396513007.42045456</v>
      </c>
      <c r="K25" s="16">
        <f t="shared" ref="K25:L25" si="6">SUM(K21:K24)</f>
        <v>596099143.5476191</v>
      </c>
      <c r="L25" s="16">
        <f t="shared" si="6"/>
        <v>585362965.29268289</v>
      </c>
      <c r="M25" s="16">
        <f t="shared" ref="M25" si="7">SUM(M21:M24)</f>
        <v>833673563.90789509</v>
      </c>
      <c r="N25" s="16">
        <f>SUM(N21:N24)</f>
        <v>697072827.8961041</v>
      </c>
      <c r="O25" s="16">
        <v>816130145</v>
      </c>
      <c r="P25" s="16">
        <v>901844578</v>
      </c>
      <c r="Q25" s="16">
        <v>1238089555</v>
      </c>
      <c r="R25" s="16">
        <v>1371292889</v>
      </c>
      <c r="S25" s="16">
        <v>1449277350</v>
      </c>
    </row>
    <row r="26" spans="1:19" x14ac:dyDescent="0.2">
      <c r="A26" s="14"/>
      <c r="B26" s="14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5"/>
      <c r="O26" s="15"/>
      <c r="P26" s="15"/>
      <c r="Q26" s="15"/>
      <c r="R26" s="15"/>
      <c r="S26" s="15"/>
    </row>
    <row r="27" spans="1:19" x14ac:dyDescent="0.2">
      <c r="A27" s="14" t="s">
        <v>5</v>
      </c>
      <c r="B27" s="14" t="s">
        <v>2</v>
      </c>
      <c r="C27" s="15">
        <v>12604404.669811299</v>
      </c>
      <c r="D27" s="15">
        <v>13290594</v>
      </c>
      <c r="E27" s="15">
        <v>16607988.8316832</v>
      </c>
      <c r="F27" s="15">
        <v>20167143.956521701</v>
      </c>
      <c r="G27" s="15">
        <v>19910692.148936201</v>
      </c>
      <c r="H27" s="15">
        <v>21949758.252747301</v>
      </c>
      <c r="I27" s="15">
        <v>26908202.454545502</v>
      </c>
      <c r="J27" s="15">
        <v>29176754.784090899</v>
      </c>
      <c r="K27" s="15">
        <v>36283431.7738095</v>
      </c>
      <c r="L27" s="15">
        <v>37667999.585365899</v>
      </c>
      <c r="M27" s="15">
        <v>55945585.855263203</v>
      </c>
      <c r="N27" s="15">
        <v>51355200.987012997</v>
      </c>
      <c r="O27" s="15">
        <v>68769242</v>
      </c>
      <c r="P27" s="15">
        <v>74238565</v>
      </c>
      <c r="Q27" s="15">
        <v>87737091</v>
      </c>
      <c r="R27" s="15">
        <v>126288850</v>
      </c>
      <c r="S27" s="15">
        <v>171282383</v>
      </c>
    </row>
    <row r="28" spans="1:19" x14ac:dyDescent="0.2">
      <c r="A28" s="14" t="s">
        <v>6</v>
      </c>
      <c r="B28" s="14" t="s">
        <v>2</v>
      </c>
      <c r="C28" s="15">
        <v>58806267.518867902</v>
      </c>
      <c r="D28" s="15">
        <v>67465852</v>
      </c>
      <c r="E28" s="15">
        <v>74490054.118811905</v>
      </c>
      <c r="F28" s="15">
        <v>97638739.076086998</v>
      </c>
      <c r="G28" s="15">
        <v>99938762.031914905</v>
      </c>
      <c r="H28" s="15">
        <v>115363121.252747</v>
      </c>
      <c r="I28" s="15">
        <v>126461796.363636</v>
      </c>
      <c r="J28" s="15">
        <v>141249961.715909</v>
      </c>
      <c r="K28" s="15">
        <v>166094845.27381</v>
      </c>
      <c r="L28" s="15">
        <v>158139477.5</v>
      </c>
      <c r="M28" s="15">
        <v>229797240.57894701</v>
      </c>
      <c r="N28" s="15">
        <v>195644931.584416</v>
      </c>
      <c r="O28" s="15">
        <v>276003644</v>
      </c>
      <c r="P28" s="15">
        <v>280443205</v>
      </c>
      <c r="Q28" s="15">
        <v>373213696</v>
      </c>
      <c r="R28" s="15">
        <v>473411423</v>
      </c>
      <c r="S28" s="15">
        <v>523524598</v>
      </c>
    </row>
    <row r="29" spans="1:19" x14ac:dyDescent="0.2">
      <c r="A29" s="14" t="s">
        <v>7</v>
      </c>
      <c r="B29" s="14" t="s">
        <v>2</v>
      </c>
      <c r="C29" s="15">
        <v>897797.64150943398</v>
      </c>
      <c r="D29" s="15">
        <v>940545</v>
      </c>
      <c r="E29" s="15">
        <v>1039978.15841584</v>
      </c>
      <c r="F29" s="15">
        <v>1200119.45652174</v>
      </c>
      <c r="G29" s="15">
        <v>1107671.39361702</v>
      </c>
      <c r="H29" s="15">
        <v>1126878.54945055</v>
      </c>
      <c r="I29" s="15">
        <v>1096912.1022727301</v>
      </c>
      <c r="J29" s="15">
        <v>1340088.43181818</v>
      </c>
      <c r="K29" s="15">
        <v>1453121.4047619</v>
      </c>
      <c r="L29" s="15">
        <v>1382900.6219512201</v>
      </c>
      <c r="M29" s="15">
        <v>2377423.3026315798</v>
      </c>
      <c r="N29" s="15">
        <v>1925435.8571428601</v>
      </c>
      <c r="O29" s="15">
        <v>2737838</v>
      </c>
      <c r="P29" s="15">
        <v>2889108</v>
      </c>
      <c r="Q29" s="15">
        <v>3640999</v>
      </c>
      <c r="R29" s="15">
        <v>4299622</v>
      </c>
      <c r="S29" s="15">
        <v>5360940</v>
      </c>
    </row>
    <row r="30" spans="1:19" x14ac:dyDescent="0.2">
      <c r="A30" s="14" t="s">
        <v>30</v>
      </c>
      <c r="B30" s="14" t="s">
        <v>2</v>
      </c>
      <c r="C30" s="15">
        <v>14051001.084905701</v>
      </c>
      <c r="D30" s="15">
        <v>16100875</v>
      </c>
      <c r="E30" s="15">
        <v>19256184.2376238</v>
      </c>
      <c r="F30" s="15">
        <v>22407106.978260901</v>
      </c>
      <c r="G30" s="15">
        <v>24583878.840425499</v>
      </c>
      <c r="H30" s="15">
        <v>26461055.087912101</v>
      </c>
      <c r="I30" s="15">
        <v>26269093.090909101</v>
      </c>
      <c r="J30" s="15">
        <v>31613237.045454498</v>
      </c>
      <c r="K30" s="15">
        <v>37199114.190476201</v>
      </c>
      <c r="L30" s="15">
        <v>34017319.365853697</v>
      </c>
      <c r="M30" s="15">
        <v>61588580.315789498</v>
      </c>
      <c r="N30" s="15">
        <v>46492562.597402602</v>
      </c>
      <c r="O30" s="15">
        <v>67210511</v>
      </c>
      <c r="P30" s="15">
        <v>76395321</v>
      </c>
      <c r="Q30" s="15">
        <v>80486350</v>
      </c>
      <c r="R30" s="15">
        <v>81404447</v>
      </c>
      <c r="S30" s="15">
        <v>95171473</v>
      </c>
    </row>
    <row r="31" spans="1:19" x14ac:dyDescent="0.2">
      <c r="A31" s="14" t="s">
        <v>29</v>
      </c>
      <c r="B31" s="14" t="s">
        <v>2</v>
      </c>
      <c r="C31" s="15">
        <v>11083482</v>
      </c>
      <c r="D31" s="15">
        <v>8883816</v>
      </c>
      <c r="E31" s="15">
        <v>7716594.1881188098</v>
      </c>
      <c r="F31" s="15">
        <v>15516949.021739099</v>
      </c>
      <c r="G31" s="15">
        <v>8196209.2659574496</v>
      </c>
      <c r="H31" s="15">
        <v>8156786.6593406601</v>
      </c>
      <c r="I31" s="15">
        <v>15784712.4318182</v>
      </c>
      <c r="J31" s="15">
        <v>14673152.738636401</v>
      </c>
      <c r="K31" s="15">
        <v>24812430.202381</v>
      </c>
      <c r="L31" s="15">
        <v>13413313.292682899</v>
      </c>
      <c r="M31" s="15">
        <v>27292908.671052601</v>
      </c>
      <c r="N31" s="15">
        <v>18267048.285714298</v>
      </c>
      <c r="O31" s="15">
        <v>40418952</v>
      </c>
      <c r="P31" s="15">
        <v>5756266</v>
      </c>
      <c r="Q31" s="15">
        <v>63505948</v>
      </c>
      <c r="R31" s="15">
        <v>83937761</v>
      </c>
      <c r="S31" s="15">
        <v>72405706</v>
      </c>
    </row>
    <row r="32" spans="1:19" x14ac:dyDescent="0.2">
      <c r="A32" s="14" t="s">
        <v>43</v>
      </c>
      <c r="B32" s="14" t="s">
        <v>2</v>
      </c>
      <c r="C32" s="15">
        <v>8597139</v>
      </c>
      <c r="D32" s="15">
        <v>8811270</v>
      </c>
      <c r="E32" s="15">
        <v>11462678.079207901</v>
      </c>
      <c r="F32" s="15">
        <v>14242189.858695701</v>
      </c>
      <c r="G32" s="15">
        <v>14249441.404255301</v>
      </c>
      <c r="H32" s="15">
        <v>18034532.923076902</v>
      </c>
      <c r="I32" s="15">
        <v>20528302.295454498</v>
      </c>
      <c r="J32" s="15">
        <v>22172459.193181802</v>
      </c>
      <c r="K32" s="15">
        <v>25967404.714285702</v>
      </c>
      <c r="L32" s="15">
        <v>29979726.585365899</v>
      </c>
      <c r="M32" s="15">
        <v>45424658.644736797</v>
      </c>
      <c r="N32" s="15">
        <v>39893807.4155844</v>
      </c>
      <c r="O32" s="15">
        <v>53523763</v>
      </c>
      <c r="P32" s="15">
        <v>52055573</v>
      </c>
      <c r="Q32" s="15">
        <v>61075587</v>
      </c>
      <c r="R32" s="15">
        <v>69198391</v>
      </c>
      <c r="S32" s="15">
        <v>75824336</v>
      </c>
    </row>
    <row r="33" spans="1:19" x14ac:dyDescent="0.2">
      <c r="A33" s="14" t="s">
        <v>41</v>
      </c>
      <c r="B33" s="14" t="s">
        <v>2</v>
      </c>
      <c r="C33" s="15">
        <v>41670</v>
      </c>
      <c r="D33" s="15">
        <v>42179</v>
      </c>
      <c r="E33" s="15">
        <v>0</v>
      </c>
      <c r="F33" s="15">
        <v>0</v>
      </c>
      <c r="G33" s="15">
        <v>-110621.35106383001</v>
      </c>
      <c r="H33" s="15">
        <v>-137121.84615384601</v>
      </c>
      <c r="I33" s="15">
        <v>0</v>
      </c>
      <c r="J33" s="15">
        <v>0</v>
      </c>
      <c r="K33" s="15">
        <v>-148547.61904761899</v>
      </c>
      <c r="L33" s="15">
        <v>-575826.01219512196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5">
        <v>0</v>
      </c>
    </row>
    <row r="34" spans="1:19" x14ac:dyDescent="0.2">
      <c r="A34" s="14" t="s">
        <v>42</v>
      </c>
      <c r="B34" s="14" t="s">
        <v>2</v>
      </c>
      <c r="C34" s="15">
        <v>6386181</v>
      </c>
      <c r="D34" s="15">
        <v>6791567</v>
      </c>
      <c r="E34" s="15">
        <v>7876676.8712871298</v>
      </c>
      <c r="F34" s="15">
        <v>9697933.3478260897</v>
      </c>
      <c r="G34" s="15">
        <v>10562458.787234001</v>
      </c>
      <c r="H34" s="15">
        <v>12365705.6593407</v>
      </c>
      <c r="I34" s="15">
        <v>13516055.3295455</v>
      </c>
      <c r="J34" s="15">
        <v>16955696.056818198</v>
      </c>
      <c r="K34" s="15">
        <v>20553992.202381</v>
      </c>
      <c r="L34" s="15">
        <v>21309737.780487798</v>
      </c>
      <c r="M34" s="15">
        <v>35632916.026315801</v>
      </c>
      <c r="N34" s="15">
        <v>32254864.116883099</v>
      </c>
      <c r="O34" s="15">
        <v>43865192</v>
      </c>
      <c r="P34" s="15">
        <v>41150747</v>
      </c>
      <c r="Q34" s="15">
        <v>52867785</v>
      </c>
      <c r="R34" s="15">
        <v>14256285</v>
      </c>
      <c r="S34" s="15">
        <v>16066757</v>
      </c>
    </row>
    <row r="35" spans="1:19" x14ac:dyDescent="0.2">
      <c r="A35" s="14" t="s">
        <v>39</v>
      </c>
      <c r="B35" s="14" t="s">
        <v>2</v>
      </c>
      <c r="C35" s="15">
        <v>3568907</v>
      </c>
      <c r="D35" s="15">
        <v>3335548</v>
      </c>
      <c r="E35" s="15">
        <v>2469107.4554455401</v>
      </c>
      <c r="F35" s="15">
        <v>2273338.3478260902</v>
      </c>
      <c r="G35" s="15">
        <v>3181622.6702127699</v>
      </c>
      <c r="H35" s="15">
        <v>4507744.8681318704</v>
      </c>
      <c r="I35" s="15">
        <v>6119272.4204545496</v>
      </c>
      <c r="J35" s="15">
        <v>6629533.7159090899</v>
      </c>
      <c r="K35" s="15">
        <v>6644764.5595238097</v>
      </c>
      <c r="L35" s="15">
        <v>7048343.5243902402</v>
      </c>
      <c r="M35" s="15">
        <v>15983440.6973684</v>
      </c>
      <c r="N35" s="15">
        <v>6937395.5194805199</v>
      </c>
      <c r="O35" s="15">
        <v>15252691</v>
      </c>
      <c r="P35" s="15">
        <v>19267519</v>
      </c>
      <c r="Q35" s="15">
        <v>40415158</v>
      </c>
      <c r="R35" s="15">
        <v>9118021</v>
      </c>
      <c r="S35" s="15">
        <v>10298619</v>
      </c>
    </row>
    <row r="36" spans="1:19" x14ac:dyDescent="0.2">
      <c r="A36" s="14" t="s">
        <v>8</v>
      </c>
      <c r="B36" s="14" t="s">
        <v>2</v>
      </c>
      <c r="C36" s="15">
        <v>22318534</v>
      </c>
      <c r="D36" s="15">
        <v>24570912</v>
      </c>
      <c r="E36" s="15">
        <v>27682557.336633701</v>
      </c>
      <c r="F36" s="15">
        <v>35391975.663043499</v>
      </c>
      <c r="G36" s="15">
        <v>40031425.319148898</v>
      </c>
      <c r="H36" s="15">
        <v>65214720.560439602</v>
      </c>
      <c r="I36" s="15">
        <v>66227556.238636397</v>
      </c>
      <c r="J36" s="15">
        <v>84977577.409090906</v>
      </c>
      <c r="K36" s="15">
        <v>112133518.047619</v>
      </c>
      <c r="L36" s="15">
        <v>111407664.195122</v>
      </c>
      <c r="M36" s="15">
        <v>143738106.96052599</v>
      </c>
      <c r="N36" s="15">
        <v>148374876.14285699</v>
      </c>
      <c r="O36" s="15">
        <v>190017136</v>
      </c>
      <c r="P36" s="15">
        <v>198528140</v>
      </c>
      <c r="Q36" s="15">
        <v>242075495</v>
      </c>
      <c r="R36" s="15">
        <v>426391894</v>
      </c>
      <c r="S36" s="15">
        <v>466287905</v>
      </c>
    </row>
    <row r="37" spans="1:19" x14ac:dyDescent="0.2">
      <c r="A37" s="14" t="s">
        <v>52</v>
      </c>
      <c r="B37" s="14" t="s">
        <v>2</v>
      </c>
      <c r="C37" s="18">
        <f t="shared" ref="C37:H37" si="8">C27+C28+C29+C30-C31+C32+C33+C34+C35+C36</f>
        <v>116188419.91509433</v>
      </c>
      <c r="D37" s="18">
        <f t="shared" si="8"/>
        <v>132465526</v>
      </c>
      <c r="E37" s="16">
        <f t="shared" si="8"/>
        <v>153168630.90099019</v>
      </c>
      <c r="F37" s="16">
        <f t="shared" si="8"/>
        <v>187501597.66304362</v>
      </c>
      <c r="G37" s="16">
        <f t="shared" si="8"/>
        <v>205259121.97872335</v>
      </c>
      <c r="H37" s="16">
        <f t="shared" si="8"/>
        <v>256729608.64835155</v>
      </c>
      <c r="I37" s="16">
        <f t="shared" ref="I37" si="9">I27+I28+I29+I30-I31+I32+I33+I34+I35+I36</f>
        <v>271342477.86363608</v>
      </c>
      <c r="J37" s="16">
        <f t="shared" ref="J37:K37" si="10">J27+J28+J29+J30-J31+J32+J33+J34+J35+J36</f>
        <v>319442155.6136362</v>
      </c>
      <c r="K37" s="16">
        <f t="shared" si="10"/>
        <v>381369214.34523851</v>
      </c>
      <c r="L37" s="16">
        <f t="shared" ref="L37:M37" si="11">L27+L28+L29+L30-L31+L32+L33+L34+L35+L36</f>
        <v>386964029.85365874</v>
      </c>
      <c r="M37" s="16">
        <f t="shared" si="11"/>
        <v>563195043.71052563</v>
      </c>
      <c r="N37" s="16">
        <f>N27+N28+N29+N30-N31+N32+N33+N34+N35+N36</f>
        <v>504612025.93506527</v>
      </c>
      <c r="O37" s="16">
        <v>676961066</v>
      </c>
      <c r="P37" s="16">
        <v>739211911</v>
      </c>
      <c r="Q37" s="16">
        <v>878006213</v>
      </c>
      <c r="R37" s="16">
        <v>1120431172</v>
      </c>
      <c r="S37" s="16">
        <v>1291411305</v>
      </c>
    </row>
    <row r="38" spans="1:19" x14ac:dyDescent="0.2">
      <c r="A38" s="14"/>
      <c r="B38" s="14"/>
      <c r="C38" s="19"/>
      <c r="D38" s="19"/>
      <c r="E38" s="20"/>
      <c r="F38" s="20"/>
      <c r="G38" s="20"/>
      <c r="H38" s="20"/>
      <c r="I38" s="20"/>
      <c r="J38" s="20"/>
      <c r="K38" s="20"/>
      <c r="L38" s="20"/>
      <c r="M38" s="20"/>
      <c r="N38" s="16"/>
      <c r="O38" s="16"/>
      <c r="P38" s="16"/>
      <c r="Q38" s="16"/>
      <c r="R38" s="16"/>
      <c r="S38" s="16"/>
    </row>
    <row r="39" spans="1:19" x14ac:dyDescent="0.2">
      <c r="A39" s="14" t="s">
        <v>53</v>
      </c>
      <c r="B39" s="14" t="s">
        <v>2</v>
      </c>
      <c r="C39" s="18">
        <f t="shared" ref="C39:H39" si="12">C25-C37</f>
        <v>13127788.54716976</v>
      </c>
      <c r="D39" s="18">
        <f t="shared" si="12"/>
        <v>34911440</v>
      </c>
      <c r="E39" s="16">
        <f t="shared" si="12"/>
        <v>74966371.960396379</v>
      </c>
      <c r="F39" s="16">
        <f t="shared" si="12"/>
        <v>36852657.858695388</v>
      </c>
      <c r="G39" s="16">
        <f t="shared" si="12"/>
        <v>14216296.819148779</v>
      </c>
      <c r="H39" s="16">
        <f t="shared" si="12"/>
        <v>92298498.637363017</v>
      </c>
      <c r="I39" s="16">
        <f t="shared" ref="I39" si="13">I25-I37</f>
        <v>92373939.215909302</v>
      </c>
      <c r="J39" s="16">
        <f t="shared" ref="J39:K39" si="14">J25-J37</f>
        <v>77070851.806818366</v>
      </c>
      <c r="K39" s="16">
        <f t="shared" si="14"/>
        <v>214729929.2023806</v>
      </c>
      <c r="L39" s="16">
        <f t="shared" ref="L39:M39" si="15">L25-L37</f>
        <v>198398935.43902415</v>
      </c>
      <c r="M39" s="16">
        <f t="shared" si="15"/>
        <v>270478520.19736946</v>
      </c>
      <c r="N39" s="16">
        <f>N25-N37</f>
        <v>192460801.96103883</v>
      </c>
      <c r="O39" s="16">
        <v>139169079</v>
      </c>
      <c r="P39" s="16">
        <v>162632666</v>
      </c>
      <c r="Q39" s="16">
        <v>360083342</v>
      </c>
      <c r="R39" s="16">
        <v>250861717</v>
      </c>
      <c r="S39" s="16">
        <v>157866045</v>
      </c>
    </row>
    <row r="40" spans="1:19" x14ac:dyDescent="0.2">
      <c r="A40" s="14"/>
      <c r="B40" s="14"/>
      <c r="C40" s="21"/>
      <c r="D40" s="21"/>
      <c r="E40" s="17"/>
      <c r="F40" s="17"/>
      <c r="G40" s="17"/>
      <c r="H40" s="17"/>
      <c r="I40" s="17"/>
      <c r="J40" s="17"/>
      <c r="K40" s="17"/>
      <c r="L40" s="17"/>
      <c r="M40" s="17"/>
      <c r="N40" s="15"/>
      <c r="O40" s="15"/>
      <c r="P40" s="15"/>
      <c r="Q40" s="15"/>
      <c r="R40" s="15"/>
      <c r="S40" s="15"/>
    </row>
    <row r="41" spans="1:19" x14ac:dyDescent="0.2">
      <c r="A41" s="14" t="s">
        <v>9</v>
      </c>
      <c r="B41" s="14" t="s">
        <v>2</v>
      </c>
      <c r="C41" s="22">
        <v>2090419.1226415101</v>
      </c>
      <c r="D41" s="15">
        <v>2327256</v>
      </c>
      <c r="E41" s="15">
        <v>3099091.76237624</v>
      </c>
      <c r="F41" s="15">
        <v>4285503.6956521701</v>
      </c>
      <c r="G41" s="15">
        <v>3861014.5744680902</v>
      </c>
      <c r="H41" s="15">
        <v>3417762.6373626399</v>
      </c>
      <c r="I41" s="15">
        <v>5406885.2159090899</v>
      </c>
      <c r="J41" s="15">
        <v>5494974.2159090899</v>
      </c>
      <c r="K41" s="15">
        <v>6317500.2976190504</v>
      </c>
      <c r="L41" s="15">
        <v>5762505.0975609804</v>
      </c>
      <c r="M41" s="15">
        <v>11667039.8947368</v>
      </c>
      <c r="N41" s="15">
        <v>9649355.0389610399</v>
      </c>
      <c r="O41" s="15">
        <v>24766411</v>
      </c>
      <c r="P41" s="15">
        <v>20049700</v>
      </c>
      <c r="Q41" s="15">
        <v>35944800</v>
      </c>
      <c r="R41" s="15">
        <v>16364095</v>
      </c>
      <c r="S41" s="15">
        <v>34779825</v>
      </c>
    </row>
    <row r="42" spans="1:19" x14ac:dyDescent="0.2">
      <c r="A42" s="14" t="s">
        <v>10</v>
      </c>
      <c r="B42" s="14" t="s">
        <v>2</v>
      </c>
      <c r="C42" s="22">
        <v>7709076.0943396203</v>
      </c>
      <c r="D42" s="15">
        <v>4927977</v>
      </c>
      <c r="E42" s="15">
        <v>5057749.5346534699</v>
      </c>
      <c r="F42" s="15">
        <v>5973964.8260869598</v>
      </c>
      <c r="G42" s="15">
        <v>5857146.8723404296</v>
      </c>
      <c r="H42" s="15">
        <v>6199978.5494505502</v>
      </c>
      <c r="I42" s="15">
        <v>7539694.4204545496</v>
      </c>
      <c r="J42" s="15">
        <v>7173877.4318181798</v>
      </c>
      <c r="K42" s="15">
        <v>5897262.7619047603</v>
      </c>
      <c r="L42" s="15">
        <v>5977634.6707317103</v>
      </c>
      <c r="M42" s="15">
        <v>13648235.723684199</v>
      </c>
      <c r="N42" s="15">
        <v>8456713.3766233809</v>
      </c>
      <c r="O42" s="15">
        <v>18243946</v>
      </c>
      <c r="P42" s="15">
        <v>16267563</v>
      </c>
      <c r="Q42" s="15">
        <v>24883370</v>
      </c>
      <c r="R42" s="15">
        <v>55367460</v>
      </c>
      <c r="S42" s="15">
        <v>53449762</v>
      </c>
    </row>
    <row r="43" spans="1:19" x14ac:dyDescent="0.2">
      <c r="A43" s="14" t="s">
        <v>54</v>
      </c>
      <c r="B43" s="14" t="s">
        <v>2</v>
      </c>
      <c r="C43" s="23">
        <v>-5618656.97169811</v>
      </c>
      <c r="D43" s="23">
        <v>-2600721</v>
      </c>
      <c r="E43" s="16">
        <f t="shared" ref="E43:J43" si="16">E41-E42</f>
        <v>-1958657.7722772299</v>
      </c>
      <c r="F43" s="16">
        <f t="shared" si="16"/>
        <v>-1688461.1304347897</v>
      </c>
      <c r="G43" s="16">
        <f t="shared" si="16"/>
        <v>-1996132.2978723394</v>
      </c>
      <c r="H43" s="16">
        <f t="shared" si="16"/>
        <v>-2782215.9120879103</v>
      </c>
      <c r="I43" s="16">
        <f t="shared" si="16"/>
        <v>-2132809.2045454597</v>
      </c>
      <c r="J43" s="16">
        <f t="shared" si="16"/>
        <v>-1678903.2159090899</v>
      </c>
      <c r="K43" s="16">
        <f t="shared" ref="K43:L43" si="17">K41-K42</f>
        <v>420237.5357142901</v>
      </c>
      <c r="L43" s="16">
        <f t="shared" si="17"/>
        <v>-215129.57317072991</v>
      </c>
      <c r="M43" s="16">
        <f t="shared" ref="M43" si="18">M41-M42</f>
        <v>-1981195.8289473988</v>
      </c>
      <c r="N43" s="16">
        <f>N41-N42</f>
        <v>1192641.6623376589</v>
      </c>
      <c r="O43" s="16">
        <v>6522465</v>
      </c>
      <c r="P43" s="16">
        <v>3782137</v>
      </c>
      <c r="Q43" s="16">
        <v>11061430</v>
      </c>
      <c r="R43" s="16">
        <v>-39003365</v>
      </c>
      <c r="S43" s="16">
        <v>-18669937</v>
      </c>
    </row>
    <row r="44" spans="1:19" x14ac:dyDescent="0.2">
      <c r="A44" s="14"/>
      <c r="B44" s="14"/>
      <c r="C44" s="24"/>
      <c r="D44" s="24"/>
      <c r="E44" s="20"/>
      <c r="F44" s="20"/>
      <c r="G44" s="20"/>
      <c r="H44" s="20"/>
      <c r="I44" s="20"/>
      <c r="J44" s="20"/>
      <c r="K44" s="20"/>
      <c r="L44" s="20"/>
      <c r="M44" s="20"/>
      <c r="N44" s="16"/>
      <c r="O44" s="16"/>
      <c r="P44" s="16"/>
      <c r="Q44" s="16"/>
      <c r="R44" s="16"/>
      <c r="S44" s="16"/>
    </row>
    <row r="45" spans="1:19" x14ac:dyDescent="0.2">
      <c r="A45" s="25" t="s">
        <v>55</v>
      </c>
      <c r="B45" s="25" t="s">
        <v>2</v>
      </c>
      <c r="C45" s="18">
        <f t="shared" ref="C45:H45" si="19">C39+C41-C42</f>
        <v>7509131.5754716489</v>
      </c>
      <c r="D45" s="18">
        <f t="shared" si="19"/>
        <v>32310719</v>
      </c>
      <c r="E45" s="16">
        <f t="shared" si="19"/>
        <v>73007714.188119143</v>
      </c>
      <c r="F45" s="16">
        <f t="shared" si="19"/>
        <v>35164196.728260599</v>
      </c>
      <c r="G45" s="16">
        <f t="shared" si="19"/>
        <v>12220164.52127644</v>
      </c>
      <c r="H45" s="16">
        <f t="shared" si="19"/>
        <v>89516282.725275114</v>
      </c>
      <c r="I45" s="16">
        <f t="shared" ref="I45" si="20">I39+I41-I42</f>
        <v>90241130.011363849</v>
      </c>
      <c r="J45" s="16">
        <f t="shared" ref="J45:K45" si="21">J39+J41-J42</f>
        <v>75391948.590909272</v>
      </c>
      <c r="K45" s="16">
        <f t="shared" si="21"/>
        <v>215150166.7380949</v>
      </c>
      <c r="L45" s="16">
        <f t="shared" ref="L45:M45" si="22">L39+L41-L42</f>
        <v>198183805.8658534</v>
      </c>
      <c r="M45" s="16">
        <f t="shared" si="22"/>
        <v>268497324.36842209</v>
      </c>
      <c r="N45" s="16">
        <f>N39+N41-N42</f>
        <v>193653443.62337649</v>
      </c>
      <c r="O45" s="16">
        <f>O39+O41-O42</f>
        <v>145691544</v>
      </c>
      <c r="P45" s="16">
        <v>166414803</v>
      </c>
      <c r="Q45" s="16">
        <v>371144772</v>
      </c>
      <c r="R45" s="16">
        <v>211858353</v>
      </c>
      <c r="S45" s="16">
        <v>139196108</v>
      </c>
    </row>
    <row r="47" spans="1:19" s="41" customFormat="1" ht="15.75" x14ac:dyDescent="0.25">
      <c r="A47" s="46" t="s">
        <v>50</v>
      </c>
      <c r="B47" s="12"/>
    </row>
    <row r="48" spans="1:19" x14ac:dyDescent="0.2">
      <c r="A48" s="13" t="s">
        <v>79</v>
      </c>
      <c r="B48" s="11"/>
      <c r="C48" s="12"/>
    </row>
    <row r="49" spans="1:19" s="41" customFormat="1" x14ac:dyDescent="0.2">
      <c r="A49" s="43"/>
      <c r="B49" s="44"/>
      <c r="C49" s="45">
        <v>2008</v>
      </c>
      <c r="D49" s="45">
        <v>2009</v>
      </c>
      <c r="E49" s="45">
        <v>2010</v>
      </c>
      <c r="F49" s="45">
        <v>2011</v>
      </c>
      <c r="G49" s="45">
        <v>2012</v>
      </c>
      <c r="H49" s="45">
        <v>2013</v>
      </c>
      <c r="I49" s="45">
        <v>2014</v>
      </c>
      <c r="J49" s="45">
        <v>2015</v>
      </c>
      <c r="K49" s="45">
        <v>2016</v>
      </c>
      <c r="L49" s="45">
        <v>2017</v>
      </c>
      <c r="M49" s="45">
        <v>2018</v>
      </c>
      <c r="N49" s="45">
        <v>2019</v>
      </c>
      <c r="O49" s="45">
        <v>2020</v>
      </c>
      <c r="P49" s="45">
        <v>2021</v>
      </c>
      <c r="Q49" s="45">
        <v>2022</v>
      </c>
      <c r="R49" s="45">
        <v>2023</v>
      </c>
      <c r="S49" s="45">
        <v>2024</v>
      </c>
    </row>
    <row r="50" spans="1:19" x14ac:dyDescent="0.2">
      <c r="A50" s="14" t="s">
        <v>111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</row>
    <row r="51" spans="1:19" x14ac:dyDescent="0.2">
      <c r="A51" s="13" t="s">
        <v>110</v>
      </c>
      <c r="B51" s="11" t="s">
        <v>2</v>
      </c>
      <c r="C51" s="16">
        <v>37394453</v>
      </c>
      <c r="D51" s="16">
        <v>38913024</v>
      </c>
      <c r="E51" s="16">
        <v>43123357.118811898</v>
      </c>
      <c r="F51" s="16">
        <v>48427928.369565196</v>
      </c>
      <c r="G51" s="16">
        <v>49630368.893616997</v>
      </c>
      <c r="H51" s="16">
        <v>59737587.549450502</v>
      </c>
      <c r="I51" s="16">
        <v>72492277.840909094</v>
      </c>
      <c r="J51" s="16">
        <v>73130855.875</v>
      </c>
      <c r="K51" s="16">
        <v>78133394.833333299</v>
      </c>
      <c r="L51" s="16">
        <v>83352550.780487806</v>
      </c>
      <c r="M51" s="16">
        <v>163435126.48684201</v>
      </c>
      <c r="N51" s="16">
        <v>117643416.710526</v>
      </c>
      <c r="O51" s="16">
        <v>233024551</v>
      </c>
      <c r="P51" s="16">
        <v>253308977</v>
      </c>
      <c r="Q51" s="16">
        <v>283850357</v>
      </c>
      <c r="R51" s="16">
        <v>350021121</v>
      </c>
      <c r="S51" s="16">
        <v>438376575</v>
      </c>
    </row>
    <row r="52" spans="1:19" x14ac:dyDescent="0.2">
      <c r="A52" s="13"/>
      <c r="B52" s="11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</row>
    <row r="53" spans="1:19" x14ac:dyDescent="0.2">
      <c r="A53" s="13" t="s">
        <v>44</v>
      </c>
      <c r="B53" s="11" t="s">
        <v>2</v>
      </c>
      <c r="C53" s="15">
        <v>6530816</v>
      </c>
      <c r="D53" s="15">
        <v>7113868</v>
      </c>
      <c r="E53" s="15">
        <v>7898816.5841584196</v>
      </c>
      <c r="F53" s="15">
        <v>11799165.923913</v>
      </c>
      <c r="G53" s="15">
        <v>13835191.414893599</v>
      </c>
      <c r="H53" s="15">
        <v>18146073.252747301</v>
      </c>
      <c r="I53" s="15">
        <v>20653613.011363599</v>
      </c>
      <c r="J53" s="15">
        <v>19483140.988636401</v>
      </c>
      <c r="K53" s="15">
        <v>22489101.880952399</v>
      </c>
      <c r="L53" s="15">
        <v>25729273.780487798</v>
      </c>
      <c r="M53" s="15">
        <v>63866672.6184211</v>
      </c>
      <c r="N53" s="15">
        <v>40532400.907894701</v>
      </c>
      <c r="O53" s="15">
        <v>43652814</v>
      </c>
      <c r="P53" s="15">
        <v>80673052</v>
      </c>
      <c r="Q53" s="15">
        <v>78333193</v>
      </c>
      <c r="R53" s="15">
        <v>25817631</v>
      </c>
      <c r="S53" s="15">
        <v>13484144</v>
      </c>
    </row>
    <row r="54" spans="1:19" x14ac:dyDescent="0.2">
      <c r="A54" s="13" t="s">
        <v>31</v>
      </c>
      <c r="B54" s="11" t="s">
        <v>2</v>
      </c>
      <c r="C54" s="15">
        <v>26553141</v>
      </c>
      <c r="D54" s="15">
        <v>29307039</v>
      </c>
      <c r="E54" s="15">
        <v>32445960.4059406</v>
      </c>
      <c r="F54" s="15">
        <v>46747269.282608703</v>
      </c>
      <c r="G54" s="15">
        <v>44528287.340425499</v>
      </c>
      <c r="H54" s="15">
        <v>54439413.450549498</v>
      </c>
      <c r="I54" s="15">
        <v>61802202.840909101</v>
      </c>
      <c r="J54" s="15">
        <v>76994630.136363596</v>
      </c>
      <c r="K54" s="15">
        <v>88699311.583333299</v>
      </c>
      <c r="L54" s="15">
        <v>97484725.719512194</v>
      </c>
      <c r="M54" s="15">
        <v>167400748.71052599</v>
      </c>
      <c r="N54" s="15">
        <v>127101227.789474</v>
      </c>
      <c r="O54" s="15">
        <v>213688683</v>
      </c>
      <c r="P54" s="15">
        <v>210625096</v>
      </c>
      <c r="Q54" s="15">
        <v>202768784</v>
      </c>
      <c r="R54" s="15">
        <v>67269564</v>
      </c>
      <c r="S54" s="15">
        <v>84785365</v>
      </c>
    </row>
    <row r="55" spans="1:19" x14ac:dyDescent="0.2">
      <c r="A55" s="13" t="s">
        <v>32</v>
      </c>
      <c r="B55" s="11" t="s">
        <v>2</v>
      </c>
      <c r="C55" s="15">
        <v>6253609</v>
      </c>
      <c r="D55" s="15">
        <v>4670725</v>
      </c>
      <c r="E55" s="15">
        <v>6657072.6138613904</v>
      </c>
      <c r="F55" s="15">
        <v>5533515.9456521701</v>
      </c>
      <c r="G55" s="15">
        <v>4631448.6276595704</v>
      </c>
      <c r="H55" s="15">
        <v>8697085.1208791193</v>
      </c>
      <c r="I55" s="15">
        <v>7424101.1931818202</v>
      </c>
      <c r="J55" s="15">
        <v>4706555.5568181798</v>
      </c>
      <c r="K55" s="15">
        <v>7005432.0476190504</v>
      </c>
      <c r="L55" s="15">
        <v>8773407.6341463402</v>
      </c>
      <c r="M55" s="15">
        <v>8692790.0394736808</v>
      </c>
      <c r="N55" s="15">
        <v>11041924.8026316</v>
      </c>
      <c r="O55" s="15">
        <v>8236034</v>
      </c>
      <c r="P55" s="15">
        <v>18973243</v>
      </c>
      <c r="Q55" s="15">
        <v>25112283</v>
      </c>
      <c r="R55" s="15">
        <v>6585757</v>
      </c>
      <c r="S55" s="15">
        <v>7925054</v>
      </c>
    </row>
    <row r="56" spans="1:19" x14ac:dyDescent="0.2">
      <c r="A56" s="13" t="s">
        <v>33</v>
      </c>
      <c r="B56" s="11" t="s">
        <v>2</v>
      </c>
      <c r="C56" s="16">
        <f>SUM(C53:C55)</f>
        <v>39337566</v>
      </c>
      <c r="D56" s="16">
        <f>SUM(D53:D55)</f>
        <v>41091632</v>
      </c>
      <c r="E56" s="16">
        <f>SUM(E53:E55)</f>
        <v>47001849.60396041</v>
      </c>
      <c r="F56" s="16">
        <f t="shared" ref="F56:H56" si="23">SUM(F53:F55)</f>
        <v>64079951.152173877</v>
      </c>
      <c r="G56" s="16">
        <f t="shared" si="23"/>
        <v>62994927.382978663</v>
      </c>
      <c r="H56" s="16">
        <f t="shared" si="23"/>
        <v>81282571.824175909</v>
      </c>
      <c r="I56" s="16">
        <f t="shared" ref="I56:J56" si="24">SUM(I53:I55)</f>
        <v>89879917.045454532</v>
      </c>
      <c r="J56" s="16">
        <f t="shared" si="24"/>
        <v>101184326.68181819</v>
      </c>
      <c r="K56" s="16">
        <f t="shared" ref="K56:L56" si="25">SUM(K53:K55)</f>
        <v>118193845.51190475</v>
      </c>
      <c r="L56" s="16">
        <f t="shared" si="25"/>
        <v>131987407.13414633</v>
      </c>
      <c r="M56" s="16">
        <f t="shared" ref="M56" si="26">SUM(M53:M55)</f>
        <v>239960211.36842078</v>
      </c>
      <c r="N56" s="16">
        <f>SUM(N53:N55)</f>
        <v>178675553.50000027</v>
      </c>
      <c r="O56" s="16">
        <v>265577532</v>
      </c>
      <c r="P56" s="16">
        <v>310271391</v>
      </c>
      <c r="Q56" s="16">
        <v>306214260</v>
      </c>
      <c r="R56" s="16">
        <v>99672952</v>
      </c>
      <c r="S56" s="16">
        <v>106194563</v>
      </c>
    </row>
    <row r="57" spans="1:19" x14ac:dyDescent="0.2">
      <c r="A57" s="13"/>
      <c r="B57" s="11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</row>
    <row r="58" spans="1:19" x14ac:dyDescent="0.2">
      <c r="A58" s="13" t="s">
        <v>115</v>
      </c>
      <c r="B58" s="11" t="s">
        <v>2</v>
      </c>
      <c r="C58" s="16">
        <v>11444846.1320755</v>
      </c>
      <c r="D58" s="16">
        <v>13219994</v>
      </c>
      <c r="E58" s="16">
        <v>32308715.990099002</v>
      </c>
      <c r="F58" s="16">
        <v>33319262.086956501</v>
      </c>
      <c r="G58" s="16">
        <v>27505821.5106383</v>
      </c>
      <c r="H58" s="16">
        <v>31709780.219780199</v>
      </c>
      <c r="I58" s="16">
        <v>37534092.034090899</v>
      </c>
      <c r="J58" s="16">
        <v>38803388.090909101</v>
      </c>
      <c r="K58" s="16">
        <v>44040430.833333299</v>
      </c>
      <c r="L58" s="16">
        <v>51126472.829268299</v>
      </c>
      <c r="M58" s="16">
        <v>64086908.1184211</v>
      </c>
      <c r="N58" s="16">
        <v>94918280.868421003</v>
      </c>
      <c r="O58" s="16">
        <v>473827967</v>
      </c>
      <c r="P58" s="16">
        <v>451592714</v>
      </c>
      <c r="Q58" s="16">
        <v>793067519</v>
      </c>
      <c r="R58" s="16">
        <v>81298390</v>
      </c>
      <c r="S58" s="16">
        <v>77376031</v>
      </c>
    </row>
    <row r="59" spans="1:19" x14ac:dyDescent="0.2">
      <c r="A59" s="13"/>
      <c r="B59" s="11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7"/>
      <c r="O59" s="7"/>
      <c r="P59" s="7"/>
      <c r="Q59" s="7"/>
      <c r="R59" s="7"/>
      <c r="S59" s="7"/>
    </row>
    <row r="60" spans="1:19" x14ac:dyDescent="0.2">
      <c r="A60" s="14" t="s">
        <v>56</v>
      </c>
      <c r="B60" s="1" t="s">
        <v>2</v>
      </c>
      <c r="C60" s="23">
        <f>C51+C56+C58</f>
        <v>88176865.132075503</v>
      </c>
      <c r="D60" s="23">
        <f>D51+D56+D58</f>
        <v>93224650</v>
      </c>
      <c r="E60" s="23">
        <f>E51+E56+E58</f>
        <v>122433922.7128713</v>
      </c>
      <c r="F60" s="23">
        <f>F51+F56+F58</f>
        <v>145827141.60869557</v>
      </c>
      <c r="G60" s="23">
        <f t="shared" ref="G60:H60" si="27">G51+G56+G58</f>
        <v>140131117.78723395</v>
      </c>
      <c r="H60" s="23">
        <f t="shared" si="27"/>
        <v>172729939.59340662</v>
      </c>
      <c r="I60" s="23">
        <f t="shared" ref="I60:J60" si="28">I51+I56+I58</f>
        <v>199906286.92045453</v>
      </c>
      <c r="J60" s="23">
        <f t="shared" si="28"/>
        <v>213118570.64772728</v>
      </c>
      <c r="K60" s="23">
        <f t="shared" ref="K60:L60" si="29">K51+K56+K58</f>
        <v>240367671.17857134</v>
      </c>
      <c r="L60" s="23">
        <f t="shared" si="29"/>
        <v>266466430.74390244</v>
      </c>
      <c r="M60" s="23">
        <f t="shared" ref="M60" si="30">M51+M56+M58</f>
        <v>467482245.97368383</v>
      </c>
      <c r="N60" s="7">
        <f>N51+N56+N58</f>
        <v>391237251.07894731</v>
      </c>
      <c r="O60" s="7">
        <v>972430050</v>
      </c>
      <c r="P60" s="7">
        <v>1015173082</v>
      </c>
      <c r="Q60" s="7">
        <v>1383132136</v>
      </c>
      <c r="R60" s="7">
        <v>530992463</v>
      </c>
      <c r="S60" s="7">
        <v>621947169</v>
      </c>
    </row>
    <row r="61" spans="1:19" x14ac:dyDescent="0.2">
      <c r="A61" s="1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15"/>
      <c r="O61" s="15"/>
      <c r="P61" s="15"/>
      <c r="Q61" s="15"/>
      <c r="R61" s="15"/>
      <c r="S61" s="15"/>
    </row>
    <row r="62" spans="1:19" x14ac:dyDescent="0.2">
      <c r="A62" s="14" t="s">
        <v>116</v>
      </c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15"/>
      <c r="O62" s="15"/>
      <c r="P62" s="15"/>
      <c r="Q62" s="15"/>
      <c r="R62" s="15"/>
      <c r="S62" s="15"/>
    </row>
    <row r="63" spans="1:19" x14ac:dyDescent="0.2">
      <c r="A63" s="13" t="s">
        <v>34</v>
      </c>
      <c r="B63" s="11" t="s">
        <v>2</v>
      </c>
      <c r="C63" s="15">
        <v>78275288</v>
      </c>
      <c r="D63" s="15">
        <v>82113160</v>
      </c>
      <c r="E63" s="15">
        <v>94282006.415841594</v>
      </c>
      <c r="F63" s="15">
        <v>116804049.19565199</v>
      </c>
      <c r="G63" s="15">
        <v>119180741.329787</v>
      </c>
      <c r="H63" s="15">
        <v>142738697.07692301</v>
      </c>
      <c r="I63" s="15">
        <v>156049644.534091</v>
      </c>
      <c r="J63" s="15">
        <v>168359218.5</v>
      </c>
      <c r="K63" s="15">
        <v>195394607.14285699</v>
      </c>
      <c r="L63" s="15">
        <v>208150522.89024401</v>
      </c>
      <c r="M63" s="15">
        <v>327964809.53947401</v>
      </c>
      <c r="N63" s="15">
        <v>251770248.67105299</v>
      </c>
      <c r="O63" s="15">
        <v>353251463</v>
      </c>
      <c r="P63" s="15">
        <v>363124557</v>
      </c>
      <c r="Q63" s="15">
        <v>418115031</v>
      </c>
      <c r="R63" s="15">
        <v>532606775</v>
      </c>
      <c r="S63" s="15">
        <v>632209419</v>
      </c>
    </row>
    <row r="64" spans="1:19" x14ac:dyDescent="0.2">
      <c r="A64" s="13" t="s">
        <v>11</v>
      </c>
      <c r="B64" s="11" t="s">
        <v>2</v>
      </c>
      <c r="C64" s="15">
        <v>34664931</v>
      </c>
      <c r="D64" s="15">
        <v>46984420</v>
      </c>
      <c r="E64" s="15">
        <v>64573896</v>
      </c>
      <c r="F64" s="15">
        <v>72517363.815217406</v>
      </c>
      <c r="G64" s="15">
        <v>87107898.074468106</v>
      </c>
      <c r="H64" s="15">
        <v>125519354.252747</v>
      </c>
      <c r="I64" s="15">
        <v>143026977.55681801</v>
      </c>
      <c r="J64" s="15">
        <v>92297318.75</v>
      </c>
      <c r="K64" s="15">
        <v>144289495.85714301</v>
      </c>
      <c r="L64" s="15">
        <v>151085248.20731699</v>
      </c>
      <c r="M64" s="15">
        <v>165848631.76315799</v>
      </c>
      <c r="N64" s="15">
        <v>162336270.28947401</v>
      </c>
      <c r="O64" s="15">
        <v>252260304</v>
      </c>
      <c r="P64" s="15">
        <v>265994568</v>
      </c>
      <c r="Q64" s="15">
        <v>334731176</v>
      </c>
      <c r="R64" s="15">
        <v>968910565</v>
      </c>
      <c r="S64" s="15">
        <v>511678145</v>
      </c>
    </row>
    <row r="65" spans="1:19" x14ac:dyDescent="0.2">
      <c r="A65" s="13" t="s">
        <v>35</v>
      </c>
      <c r="B65" s="11" t="s">
        <v>2</v>
      </c>
      <c r="C65" s="15">
        <v>4851024.6981132096</v>
      </c>
      <c r="D65" s="15">
        <v>9323743</v>
      </c>
      <c r="E65" s="15">
        <v>25989359.742574301</v>
      </c>
      <c r="F65" s="15">
        <v>12317290.673913</v>
      </c>
      <c r="G65" s="15">
        <v>4990783.18085106</v>
      </c>
      <c r="H65" s="15">
        <v>18726455.153846201</v>
      </c>
      <c r="I65" s="15">
        <v>26731674.579545502</v>
      </c>
      <c r="J65" s="15">
        <v>25567273.272727299</v>
      </c>
      <c r="K65" s="15">
        <v>72599044.702381</v>
      </c>
      <c r="L65" s="15">
        <v>83387750.536585405</v>
      </c>
      <c r="M65" s="15">
        <v>78553879.828947395</v>
      </c>
      <c r="N65" s="15">
        <v>55072104.763157897</v>
      </c>
      <c r="O65" s="15">
        <v>37315869</v>
      </c>
      <c r="P65" s="15">
        <v>61612329</v>
      </c>
      <c r="Q65" s="15">
        <v>75845660</v>
      </c>
      <c r="R65" s="15">
        <v>70581598</v>
      </c>
      <c r="S65" s="15">
        <v>55739137</v>
      </c>
    </row>
    <row r="66" spans="1:19" x14ac:dyDescent="0.2">
      <c r="A66" s="13" t="s">
        <v>57</v>
      </c>
      <c r="B66" s="11" t="s">
        <v>2</v>
      </c>
      <c r="C66" s="23">
        <f t="shared" ref="C66:H66" si="31">SUM(C63:C65)</f>
        <v>117791243.6981132</v>
      </c>
      <c r="D66" s="23">
        <f t="shared" si="31"/>
        <v>138421323</v>
      </c>
      <c r="E66" s="23">
        <f t="shared" si="31"/>
        <v>184845262.15841588</v>
      </c>
      <c r="F66" s="23">
        <f t="shared" si="31"/>
        <v>201638703.68478239</v>
      </c>
      <c r="G66" s="23">
        <f t="shared" si="31"/>
        <v>211279422.58510616</v>
      </c>
      <c r="H66" s="23">
        <f t="shared" si="31"/>
        <v>286984506.48351622</v>
      </c>
      <c r="I66" s="23">
        <f t="shared" ref="I66" si="32">SUM(I63:I65)</f>
        <v>325808296.6704545</v>
      </c>
      <c r="J66" s="23">
        <f t="shared" ref="J66:K66" si="33">SUM(J63:J65)</f>
        <v>286223810.52272731</v>
      </c>
      <c r="K66" s="23">
        <f t="shared" si="33"/>
        <v>412283147.70238101</v>
      </c>
      <c r="L66" s="23">
        <f t="shared" ref="L66:M66" si="34">SUM(L63:L65)</f>
        <v>442623521.63414639</v>
      </c>
      <c r="M66" s="23">
        <f t="shared" si="34"/>
        <v>572367321.1315794</v>
      </c>
      <c r="N66" s="16">
        <f>SUM(N63:N65)</f>
        <v>469178623.72368491</v>
      </c>
      <c r="O66" s="16">
        <v>642827635</v>
      </c>
      <c r="P66" s="16">
        <v>690731453</v>
      </c>
      <c r="Q66" s="16">
        <v>828691868</v>
      </c>
      <c r="R66" s="16">
        <v>1572098938</v>
      </c>
      <c r="S66" s="16">
        <v>1199626701</v>
      </c>
    </row>
    <row r="67" spans="1:19" x14ac:dyDescent="0.2">
      <c r="A67" s="13"/>
      <c r="B67" s="11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7"/>
      <c r="O67" s="7"/>
      <c r="P67" s="7"/>
      <c r="Q67" s="7"/>
      <c r="R67" s="7"/>
      <c r="S67" s="7"/>
    </row>
    <row r="68" spans="1:19" x14ac:dyDescent="0.2">
      <c r="A68" s="14" t="s">
        <v>58</v>
      </c>
      <c r="B68" s="1" t="s">
        <v>2</v>
      </c>
      <c r="C68" s="23">
        <f t="shared" ref="C68:H68" si="35">C60+C66</f>
        <v>205968108.83018869</v>
      </c>
      <c r="D68" s="23">
        <f t="shared" si="35"/>
        <v>231645973</v>
      </c>
      <c r="E68" s="23">
        <f t="shared" si="35"/>
        <v>307279184.87128717</v>
      </c>
      <c r="F68" s="23">
        <f t="shared" si="35"/>
        <v>347465845.29347795</v>
      </c>
      <c r="G68" s="23">
        <f t="shared" si="35"/>
        <v>351410540.37234008</v>
      </c>
      <c r="H68" s="23">
        <f t="shared" si="35"/>
        <v>459714446.07692283</v>
      </c>
      <c r="I68" s="23">
        <f t="shared" ref="I68" si="36">I60+I66</f>
        <v>525714583.590909</v>
      </c>
      <c r="J68" s="23">
        <f t="shared" ref="J68:K68" si="37">J60+J66</f>
        <v>499342381.17045462</v>
      </c>
      <c r="K68" s="23">
        <f t="shared" si="37"/>
        <v>652650818.88095236</v>
      </c>
      <c r="L68" s="23">
        <f t="shared" ref="L68:M68" si="38">L60+L66</f>
        <v>709089952.3780489</v>
      </c>
      <c r="M68" s="23">
        <f t="shared" si="38"/>
        <v>1039849567.1052632</v>
      </c>
      <c r="N68" s="7">
        <f>N60+N66</f>
        <v>860415874.80263221</v>
      </c>
      <c r="O68" s="7">
        <v>1615257685</v>
      </c>
      <c r="P68" s="7">
        <v>1705904535</v>
      </c>
      <c r="Q68" s="7">
        <v>2211824004</v>
      </c>
      <c r="R68" s="7">
        <v>2103091401</v>
      </c>
      <c r="S68" s="7">
        <v>1821573870</v>
      </c>
    </row>
    <row r="69" spans="1:19" x14ac:dyDescent="0.2">
      <c r="A69" s="13"/>
      <c r="B69" s="11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</row>
    <row r="70" spans="1:19" x14ac:dyDescent="0.2">
      <c r="A70" s="13" t="s">
        <v>112</v>
      </c>
      <c r="B70" s="11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</row>
    <row r="71" spans="1:19" x14ac:dyDescent="0.2">
      <c r="A71" s="13" t="s">
        <v>113</v>
      </c>
      <c r="B71" s="11" t="s">
        <v>2</v>
      </c>
      <c r="C71" s="23">
        <f t="shared" ref="C71:H71" si="39">C68-C77</f>
        <v>66465900.96226418</v>
      </c>
      <c r="D71" s="23">
        <f t="shared" si="39"/>
        <v>78264751</v>
      </c>
      <c r="E71" s="23">
        <f t="shared" si="39"/>
        <v>121025216.71287078</v>
      </c>
      <c r="F71" s="23">
        <f t="shared" si="39"/>
        <v>128596620.96739095</v>
      </c>
      <c r="G71" s="23">
        <f t="shared" si="39"/>
        <v>116179550.63829759</v>
      </c>
      <c r="H71" s="23">
        <f t="shared" si="39"/>
        <v>167516807.67032933</v>
      </c>
      <c r="I71" s="23">
        <f t="shared" ref="I71" si="40">I68-I77</f>
        <v>192944250.51136363</v>
      </c>
      <c r="J71" s="23">
        <f t="shared" ref="J71:K71" si="41">J68-J77</f>
        <v>217287853.93181771</v>
      </c>
      <c r="K71" s="23">
        <f t="shared" si="41"/>
        <v>273105988.94047618</v>
      </c>
      <c r="L71" s="23">
        <f t="shared" ref="L71:N71" si="42">L68-L77</f>
        <v>316727241.6463418</v>
      </c>
      <c r="M71" s="23">
        <f t="shared" si="42"/>
        <v>485976305.52631497</v>
      </c>
      <c r="N71" s="23">
        <f t="shared" si="42"/>
        <v>425444520.88157964</v>
      </c>
      <c r="O71" s="23">
        <v>745197175</v>
      </c>
      <c r="P71" s="23">
        <v>853204204</v>
      </c>
      <c r="Q71" s="23">
        <v>1205048116</v>
      </c>
      <c r="R71" s="23">
        <v>568457399</v>
      </c>
      <c r="S71" s="23">
        <v>710974311</v>
      </c>
    </row>
    <row r="72" spans="1:19" x14ac:dyDescent="0.2">
      <c r="A72" s="13"/>
      <c r="B72" s="1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15"/>
      <c r="O72" s="15"/>
      <c r="P72" s="15"/>
      <c r="Q72" s="15"/>
      <c r="R72" s="15"/>
      <c r="S72" s="15"/>
    </row>
    <row r="73" spans="1:19" x14ac:dyDescent="0.2">
      <c r="A73" s="14" t="s">
        <v>114</v>
      </c>
      <c r="B73" s="11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15"/>
      <c r="O73" s="15"/>
      <c r="P73" s="15"/>
      <c r="Q73" s="15"/>
      <c r="R73" s="15"/>
      <c r="S73" s="15"/>
    </row>
    <row r="74" spans="1:19" x14ac:dyDescent="0.2">
      <c r="A74" s="13" t="s">
        <v>61</v>
      </c>
      <c r="B74" s="11" t="s">
        <v>2</v>
      </c>
      <c r="C74" s="15">
        <v>18760813.603773601</v>
      </c>
      <c r="D74" s="15">
        <v>22435772</v>
      </c>
      <c r="E74" s="15">
        <v>26730760.138613898</v>
      </c>
      <c r="F74" s="15">
        <v>32974679.326087002</v>
      </c>
      <c r="G74" s="15">
        <v>30291743.2446809</v>
      </c>
      <c r="H74" s="15">
        <v>42626761.703296699</v>
      </c>
      <c r="I74" s="15">
        <v>44928824.363636397</v>
      </c>
      <c r="J74" s="15">
        <v>42430727.613636397</v>
      </c>
      <c r="K74" s="15">
        <v>49928700.130952403</v>
      </c>
      <c r="L74" s="15">
        <v>50660518.012195103</v>
      </c>
      <c r="M74" s="15">
        <v>74219271.342105299</v>
      </c>
      <c r="N74" s="15">
        <v>57495521.421052597</v>
      </c>
      <c r="O74" s="15">
        <v>206067312</v>
      </c>
      <c r="P74" s="15">
        <v>83260116</v>
      </c>
      <c r="Q74" s="15">
        <v>36388730</v>
      </c>
      <c r="R74" s="15">
        <v>196475060</v>
      </c>
      <c r="S74" s="15">
        <v>211640114</v>
      </c>
    </row>
    <row r="75" spans="1:19" x14ac:dyDescent="0.2">
      <c r="A75" s="13" t="s">
        <v>62</v>
      </c>
      <c r="B75" s="11" t="s">
        <v>2</v>
      </c>
      <c r="C75" s="15">
        <v>61954326.264150903</v>
      </c>
      <c r="D75" s="15">
        <v>57293780</v>
      </c>
      <c r="E75" s="15">
        <v>59283479.544554502</v>
      </c>
      <c r="F75" s="15">
        <v>78330424.076086998</v>
      </c>
      <c r="G75" s="15">
        <v>77641020.2340426</v>
      </c>
      <c r="H75" s="15">
        <v>94438991.802197799</v>
      </c>
      <c r="I75" s="15">
        <v>100222081.06818201</v>
      </c>
      <c r="J75" s="15">
        <v>95394202.329545498</v>
      </c>
      <c r="K75" s="15">
        <v>95709479.059523806</v>
      </c>
      <c r="L75" s="15">
        <v>107008164.426829</v>
      </c>
      <c r="M75" s="15">
        <v>137352076.802632</v>
      </c>
      <c r="N75" s="15">
        <v>134459616.697368</v>
      </c>
      <c r="O75" s="15">
        <v>377653723</v>
      </c>
      <c r="P75" s="15">
        <v>386926795</v>
      </c>
      <c r="Q75" s="15">
        <v>502566128</v>
      </c>
      <c r="R75" s="15">
        <v>510385959</v>
      </c>
      <c r="S75" s="15">
        <v>366145870</v>
      </c>
    </row>
    <row r="76" spans="1:19" x14ac:dyDescent="0.2">
      <c r="A76" s="13" t="s">
        <v>63</v>
      </c>
      <c r="B76" s="11" t="s">
        <v>2</v>
      </c>
      <c r="C76" s="30">
        <v>58787068</v>
      </c>
      <c r="D76" s="15">
        <v>73651670</v>
      </c>
      <c r="E76" s="15">
        <v>100239728.47524799</v>
      </c>
      <c r="F76" s="15">
        <v>107564120.923913</v>
      </c>
      <c r="G76" s="15">
        <v>127298226.255319</v>
      </c>
      <c r="H76" s="15">
        <v>155131884.901099</v>
      </c>
      <c r="I76" s="15">
        <v>187619427.64772701</v>
      </c>
      <c r="J76" s="15">
        <v>144229597.29545501</v>
      </c>
      <c r="K76" s="15">
        <v>233906650.75</v>
      </c>
      <c r="L76" s="15">
        <v>234694028.29268301</v>
      </c>
      <c r="M76" s="15">
        <v>342301913.43421102</v>
      </c>
      <c r="N76" s="15">
        <v>243016215.802632</v>
      </c>
      <c r="O76" s="15">
        <v>286339474</v>
      </c>
      <c r="P76" s="15">
        <v>382513421</v>
      </c>
      <c r="Q76" s="15">
        <v>467821030</v>
      </c>
      <c r="R76" s="15">
        <v>827772982</v>
      </c>
      <c r="S76" s="15">
        <v>532813575</v>
      </c>
    </row>
    <row r="77" spans="1:19" x14ac:dyDescent="0.2">
      <c r="A77" s="13" t="s">
        <v>59</v>
      </c>
      <c r="B77" s="11" t="s">
        <v>2</v>
      </c>
      <c r="C77" s="23">
        <f t="shared" ref="C77:H77" si="43">SUM(C74:C76)</f>
        <v>139502207.86792451</v>
      </c>
      <c r="D77" s="23">
        <f t="shared" si="43"/>
        <v>153381222</v>
      </c>
      <c r="E77" s="23">
        <f t="shared" si="43"/>
        <v>186253968.15841639</v>
      </c>
      <c r="F77" s="23">
        <f t="shared" si="43"/>
        <v>218869224.326087</v>
      </c>
      <c r="G77" s="23">
        <f t="shared" si="43"/>
        <v>235230989.7340425</v>
      </c>
      <c r="H77" s="23">
        <f t="shared" si="43"/>
        <v>292197638.4065935</v>
      </c>
      <c r="I77" s="23">
        <f t="shared" ref="I77:J77" si="44">SUM(I74:I76)</f>
        <v>332770333.07954538</v>
      </c>
      <c r="J77" s="23">
        <f t="shared" si="44"/>
        <v>282054527.23863691</v>
      </c>
      <c r="K77" s="23">
        <f t="shared" ref="K77:L77" si="45">SUM(K74:K76)</f>
        <v>379544829.94047618</v>
      </c>
      <c r="L77" s="23">
        <f t="shared" si="45"/>
        <v>392362710.7317071</v>
      </c>
      <c r="M77" s="23">
        <f t="shared" ref="M77" si="46">SUM(M74:M76)</f>
        <v>553873261.57894826</v>
      </c>
      <c r="N77" s="16">
        <f>SUM(N74:N76)</f>
        <v>434971353.92105258</v>
      </c>
      <c r="O77" s="16">
        <v>870060510</v>
      </c>
      <c r="P77" s="16">
        <v>852700331</v>
      </c>
      <c r="Q77" s="16">
        <v>1006775888</v>
      </c>
      <c r="R77" s="16">
        <v>1534634001</v>
      </c>
      <c r="S77" s="16">
        <v>1110599558</v>
      </c>
    </row>
    <row r="78" spans="1:19" x14ac:dyDescent="0.2">
      <c r="A78" s="13"/>
      <c r="B78" s="11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16"/>
      <c r="O78" s="16"/>
      <c r="P78" s="16"/>
      <c r="Q78" s="16"/>
      <c r="R78" s="16"/>
      <c r="S78" s="16"/>
    </row>
    <row r="79" spans="1:19" x14ac:dyDescent="0.2">
      <c r="A79" s="31" t="s">
        <v>60</v>
      </c>
      <c r="B79" s="32" t="s">
        <v>2</v>
      </c>
      <c r="C79" s="23">
        <f t="shared" ref="C79:H79" si="47">C77+C71</f>
        <v>205968108.83018869</v>
      </c>
      <c r="D79" s="23">
        <f t="shared" si="47"/>
        <v>231645973</v>
      </c>
      <c r="E79" s="23">
        <f t="shared" si="47"/>
        <v>307279184.87128717</v>
      </c>
      <c r="F79" s="23">
        <f t="shared" si="47"/>
        <v>347465845.29347795</v>
      </c>
      <c r="G79" s="23">
        <f t="shared" si="47"/>
        <v>351410540.37234008</v>
      </c>
      <c r="H79" s="23">
        <f t="shared" si="47"/>
        <v>459714446.07692283</v>
      </c>
      <c r="I79" s="23">
        <f t="shared" ref="I79:J79" si="48">I77+I71</f>
        <v>525714583.590909</v>
      </c>
      <c r="J79" s="23">
        <f t="shared" si="48"/>
        <v>499342381.17045462</v>
      </c>
      <c r="K79" s="23">
        <f t="shared" ref="K79:L79" si="49">K77+K71</f>
        <v>652650818.88095236</v>
      </c>
      <c r="L79" s="23">
        <f t="shared" si="49"/>
        <v>709089952.3780489</v>
      </c>
      <c r="M79" s="23">
        <f t="shared" ref="M79:N79" si="50">M77+M71</f>
        <v>1039849567.1052632</v>
      </c>
      <c r="N79" s="23">
        <f t="shared" si="50"/>
        <v>860415874.80263221</v>
      </c>
      <c r="O79" s="23">
        <v>1615257685</v>
      </c>
      <c r="P79" s="23">
        <v>1705904535</v>
      </c>
      <c r="Q79" s="23">
        <v>2211824004</v>
      </c>
      <c r="R79" s="23">
        <v>2103091401</v>
      </c>
      <c r="S79" s="23">
        <v>1821573870</v>
      </c>
    </row>
    <row r="80" spans="1:19" x14ac:dyDescent="0.2">
      <c r="A80" s="13"/>
      <c r="B80" s="11"/>
      <c r="C80" s="11"/>
    </row>
    <row r="81" spans="1:19" x14ac:dyDescent="0.2">
      <c r="A81" s="13"/>
      <c r="B81" s="11"/>
      <c r="C81" s="11"/>
    </row>
    <row r="82" spans="1:19" s="41" customFormat="1" ht="15.75" x14ac:dyDescent="0.25">
      <c r="A82" s="42" t="s">
        <v>65</v>
      </c>
    </row>
    <row r="83" spans="1:19" x14ac:dyDescent="0.2">
      <c r="A83" s="13" t="s">
        <v>79</v>
      </c>
    </row>
    <row r="84" spans="1:19" s="41" customFormat="1" x14ac:dyDescent="0.2">
      <c r="A84" s="43"/>
      <c r="B84" s="44"/>
      <c r="C84" s="45">
        <v>2008</v>
      </c>
      <c r="D84" s="45">
        <v>2009</v>
      </c>
      <c r="E84" s="45">
        <v>2010</v>
      </c>
      <c r="F84" s="45">
        <v>2011</v>
      </c>
      <c r="G84" s="45">
        <v>2012</v>
      </c>
      <c r="H84" s="45">
        <v>2013</v>
      </c>
      <c r="I84" s="45">
        <v>2014</v>
      </c>
      <c r="J84" s="45">
        <v>2015</v>
      </c>
      <c r="K84" s="45">
        <v>2016</v>
      </c>
      <c r="L84" s="45">
        <v>2017</v>
      </c>
      <c r="M84" s="45">
        <v>2018</v>
      </c>
      <c r="N84" s="45">
        <v>2019</v>
      </c>
      <c r="O84" s="45">
        <v>2020</v>
      </c>
      <c r="P84" s="45">
        <v>2021</v>
      </c>
      <c r="Q84" s="45">
        <v>2022</v>
      </c>
      <c r="R84" s="45">
        <v>2023</v>
      </c>
      <c r="S84" s="45">
        <v>2024</v>
      </c>
    </row>
    <row r="85" spans="1:19" x14ac:dyDescent="0.2">
      <c r="A85" s="1" t="s">
        <v>15</v>
      </c>
      <c r="B85" s="1" t="s">
        <v>16</v>
      </c>
      <c r="C85" s="3">
        <f t="shared" ref="C85:M85" si="51">((C39+C41)/C68)*100</f>
        <v>7.3886232952490651</v>
      </c>
      <c r="D85" s="3">
        <f t="shared" si="51"/>
        <v>16.075693230376164</v>
      </c>
      <c r="E85" s="3">
        <f t="shared" si="51"/>
        <v>25.405386230594374</v>
      </c>
      <c r="F85" s="3">
        <f t="shared" si="51"/>
        <v>11.83948353818813</v>
      </c>
      <c r="G85" s="3">
        <f t="shared" si="51"/>
        <v>5.1442143353078986</v>
      </c>
      <c r="H85" s="3">
        <f t="shared" si="51"/>
        <v>20.820807806137488</v>
      </c>
      <c r="I85" s="3">
        <f t="shared" si="51"/>
        <v>18.599602804229548</v>
      </c>
      <c r="J85" s="3">
        <f t="shared" si="51"/>
        <v>16.534912544213416</v>
      </c>
      <c r="K85" s="3">
        <f t="shared" si="51"/>
        <v>33.869172167593661</v>
      </c>
      <c r="L85" s="3">
        <f t="shared" si="51"/>
        <v>28.792036870907054</v>
      </c>
      <c r="M85" s="3">
        <f t="shared" si="51"/>
        <v>27.13330552971658</v>
      </c>
      <c r="N85" s="3">
        <f t="shared" ref="N85:O85" si="52">((N39+N41)/N68)*100</f>
        <v>23.489821947597285</v>
      </c>
      <c r="O85" s="3">
        <f t="shared" si="52"/>
        <v>10.149184958064447</v>
      </c>
      <c r="P85" s="3">
        <f t="shared" ref="P85:Q85" si="53">((P39+P41)/P68)*100</f>
        <v>10.708827032926552</v>
      </c>
      <c r="Q85" s="3">
        <f t="shared" si="53"/>
        <v>17.905047656766456</v>
      </c>
      <c r="R85" s="3">
        <f t="shared" ref="R85:S85" si="54">((R39+R41)/R68)*100</f>
        <v>12.706333727242509</v>
      </c>
      <c r="S85" s="3">
        <f t="shared" si="54"/>
        <v>10.575792350381047</v>
      </c>
    </row>
    <row r="86" spans="1:19" x14ac:dyDescent="0.2">
      <c r="A86" s="1" t="s">
        <v>17</v>
      </c>
      <c r="B86" s="1" t="s">
        <v>16</v>
      </c>
      <c r="C86" s="3">
        <f t="shared" ref="C86:M86" si="55">(C39/C25)*100</f>
        <v>10.151696143334263</v>
      </c>
      <c r="D86" s="3">
        <f t="shared" si="55"/>
        <v>20.857971580151595</v>
      </c>
      <c r="E86" s="3">
        <f t="shared" si="55"/>
        <v>32.860530396532567</v>
      </c>
      <c r="F86" s="3">
        <f t="shared" si="55"/>
        <v>16.426101556662704</v>
      </c>
      <c r="G86" s="3">
        <f t="shared" si="55"/>
        <v>6.4773981965795482</v>
      </c>
      <c r="H86" s="3">
        <f t="shared" si="55"/>
        <v>26.444431468611619</v>
      </c>
      <c r="I86" s="3">
        <f t="shared" si="55"/>
        <v>25.39724215849926</v>
      </c>
      <c r="J86" s="3">
        <f t="shared" si="55"/>
        <v>19.437155998540536</v>
      </c>
      <c r="K86" s="3">
        <f t="shared" si="55"/>
        <v>36.022519328653757</v>
      </c>
      <c r="L86" s="3">
        <f t="shared" si="55"/>
        <v>33.893318710353363</v>
      </c>
      <c r="M86" s="3">
        <f t="shared" si="55"/>
        <v>32.444176222823366</v>
      </c>
      <c r="N86" s="3">
        <f t="shared" ref="N86:O86" si="56">(N39/N25)*100</f>
        <v>27.609855707892311</v>
      </c>
      <c r="O86" s="3">
        <f t="shared" si="56"/>
        <v>17.052314493296901</v>
      </c>
      <c r="P86" s="3">
        <f t="shared" ref="P86:Q86" si="57">(P39/P25)*100</f>
        <v>18.033336338359625</v>
      </c>
      <c r="Q86" s="3">
        <f t="shared" si="57"/>
        <v>29.083788046334014</v>
      </c>
      <c r="R86" s="3">
        <f t="shared" ref="R86:S86" si="58">(R39/R25)*100</f>
        <v>18.293810097924311</v>
      </c>
      <c r="S86" s="3">
        <f t="shared" si="58"/>
        <v>10.892742165604121</v>
      </c>
    </row>
    <row r="87" spans="1:19" x14ac:dyDescent="0.2">
      <c r="A87" s="1" t="s">
        <v>25</v>
      </c>
      <c r="B87" s="1" t="s">
        <v>16</v>
      </c>
      <c r="C87" s="3">
        <f t="shared" ref="C87:M87" si="59">((C39+C41)/C107)*100</f>
        <v>11.578172503229101</v>
      </c>
      <c r="D87" s="3">
        <f t="shared" si="59"/>
        <v>22.210544643991597</v>
      </c>
      <c r="E87" s="3">
        <f t="shared" si="59"/>
        <v>34.299490989727367</v>
      </c>
      <c r="F87" s="3">
        <f t="shared" si="59"/>
        <v>17.747004573511717</v>
      </c>
      <c r="G87" s="3">
        <f t="shared" si="59"/>
        <v>8.4381476528600849</v>
      </c>
      <c r="H87" s="3">
        <f t="shared" si="59"/>
        <v>27.913347396864573</v>
      </c>
      <c r="I87" s="3">
        <f t="shared" si="59"/>
        <v>26.743247472953268</v>
      </c>
      <c r="J87" s="3">
        <f t="shared" si="59"/>
        <v>21.402758578530285</v>
      </c>
      <c r="K87" s="3">
        <f t="shared" si="59"/>
        <v>36.798306990411348</v>
      </c>
      <c r="L87" s="3">
        <f t="shared" si="59"/>
        <v>35.861179758061859</v>
      </c>
      <c r="M87" s="3">
        <f t="shared" si="59"/>
        <v>34.470785039885229</v>
      </c>
      <c r="N87" s="3">
        <f t="shared" ref="N87:P87" si="60">((N39+N41)/N107)*100</f>
        <v>30.338231594479765</v>
      </c>
      <c r="O87" s="3">
        <f t="shared" si="60"/>
        <v>20.24241960818421</v>
      </c>
      <c r="P87" s="3">
        <f t="shared" si="60"/>
        <v>21.23084533877557</v>
      </c>
      <c r="Q87" s="3">
        <f t="shared" ref="Q87:R87" si="61">((Q39+Q41)/Q107)*100</f>
        <v>32.51644843635804</v>
      </c>
      <c r="R87" s="3">
        <f t="shared" si="61"/>
        <v>19.186450791839416</v>
      </c>
      <c r="S87" s="3">
        <f t="shared" ref="S87" si="62">((S39+S41)/S107)*100</f>
        <v>13.236396575837825</v>
      </c>
    </row>
    <row r="88" spans="1:19" x14ac:dyDescent="0.2">
      <c r="A88" s="1" t="s">
        <v>18</v>
      </c>
      <c r="B88" s="1" t="s">
        <v>16</v>
      </c>
      <c r="C88" s="3">
        <f t="shared" ref="C88:M88" si="63">(C66/C76)*100</f>
        <v>200.3693120026214</v>
      </c>
      <c r="D88" s="3">
        <f t="shared" si="63"/>
        <v>187.94050834149451</v>
      </c>
      <c r="E88" s="3">
        <f t="shared" si="63"/>
        <v>184.40319519027767</v>
      </c>
      <c r="F88" s="3">
        <f t="shared" si="63"/>
        <v>187.45907273989098</v>
      </c>
      <c r="G88" s="3">
        <f t="shared" si="63"/>
        <v>165.97200825198311</v>
      </c>
      <c r="H88" s="3">
        <f t="shared" si="63"/>
        <v>184.99388869443379</v>
      </c>
      <c r="I88" s="3">
        <f t="shared" si="63"/>
        <v>173.65381653449558</v>
      </c>
      <c r="J88" s="3">
        <f t="shared" si="63"/>
        <v>198.45012111931263</v>
      </c>
      <c r="K88" s="3">
        <f t="shared" si="63"/>
        <v>176.25969436116216</v>
      </c>
      <c r="L88" s="3">
        <f t="shared" si="63"/>
        <v>188.59598808460433</v>
      </c>
      <c r="M88" s="3">
        <f t="shared" si="63"/>
        <v>167.21125376986419</v>
      </c>
      <c r="N88" s="3">
        <f t="shared" ref="N88:O88" si="64">(N66/N76)*100</f>
        <v>193.06473939365961</v>
      </c>
      <c r="O88" s="3">
        <f t="shared" si="64"/>
        <v>224.49843398119813</v>
      </c>
      <c r="P88" s="3">
        <f t="shared" ref="P88:Q88" si="65">(P66/P76)*100</f>
        <v>180.57705039322005</v>
      </c>
      <c r="Q88" s="3">
        <f t="shared" si="65"/>
        <v>177.138652360284</v>
      </c>
      <c r="R88" s="3">
        <f t="shared" ref="R88:S88" si="66">(R66/R76)*100</f>
        <v>189.91909281716565</v>
      </c>
      <c r="S88" s="3">
        <f t="shared" si="66"/>
        <v>225.14942510614526</v>
      </c>
    </row>
    <row r="89" spans="1:19" x14ac:dyDescent="0.2">
      <c r="A89" s="1" t="s">
        <v>19</v>
      </c>
      <c r="B89" s="1" t="s">
        <v>16</v>
      </c>
      <c r="C89" s="3">
        <f t="shared" ref="C89:M89" si="67">((C66-C63)/C76)*100</f>
        <v>67.218789850368452</v>
      </c>
      <c r="D89" s="3">
        <f t="shared" si="67"/>
        <v>76.451984048698421</v>
      </c>
      <c r="E89" s="3">
        <f t="shared" si="67"/>
        <v>90.346669050422364</v>
      </c>
      <c r="F89" s="3">
        <f t="shared" si="67"/>
        <v>78.868914430248893</v>
      </c>
      <c r="G89" s="3">
        <f t="shared" si="67"/>
        <v>72.348754546350904</v>
      </c>
      <c r="H89" s="3">
        <f t="shared" si="67"/>
        <v>92.982696302925746</v>
      </c>
      <c r="I89" s="3">
        <f t="shared" si="67"/>
        <v>90.480316598716655</v>
      </c>
      <c r="J89" s="3">
        <f t="shared" si="67"/>
        <v>81.720114479194677</v>
      </c>
      <c r="K89" s="3">
        <f t="shared" si="67"/>
        <v>92.72440089415629</v>
      </c>
      <c r="L89" s="3">
        <f t="shared" si="67"/>
        <v>99.905822252748166</v>
      </c>
      <c r="M89" s="3">
        <f t="shared" si="67"/>
        <v>71.399691909428526</v>
      </c>
      <c r="N89" s="3">
        <f t="shared" ref="N89:O89" si="68">((N66-N63)/N76)*100</f>
        <v>89.46249711550206</v>
      </c>
      <c r="O89" s="3">
        <f t="shared" si="68"/>
        <v>101.13037086881008</v>
      </c>
      <c r="P89" s="3">
        <f t="shared" ref="P89:Q89" si="69">((P66-P63)/P76)*100</f>
        <v>85.645856593355973</v>
      </c>
      <c r="Q89" s="3">
        <f t="shared" si="69"/>
        <v>87.763655473119712</v>
      </c>
      <c r="R89" s="3">
        <f t="shared" ref="R89:S89" si="70">((R66-R63)/R76)*100</f>
        <v>125.57696199366895</v>
      </c>
      <c r="S89" s="3">
        <f t="shared" si="70"/>
        <v>106.49452428084251</v>
      </c>
    </row>
    <row r="90" spans="1:19" x14ac:dyDescent="0.2">
      <c r="A90" s="1" t="s">
        <v>20</v>
      </c>
      <c r="B90" s="1" t="s">
        <v>16</v>
      </c>
      <c r="C90" s="33">
        <f t="shared" ref="C90:M90" si="71">((C39+C41)/C42)*100</f>
        <v>197.40637507762077</v>
      </c>
      <c r="D90" s="33">
        <f t="shared" si="71"/>
        <v>755.65888395988861</v>
      </c>
      <c r="E90" s="33">
        <f t="shared" si="71"/>
        <v>1543.4821987111554</v>
      </c>
      <c r="F90" s="33">
        <f t="shared" si="71"/>
        <v>688.6241006091376</v>
      </c>
      <c r="G90" s="33">
        <f t="shared" si="71"/>
        <v>308.63681221627695</v>
      </c>
      <c r="H90" s="33">
        <f t="shared" si="71"/>
        <v>1543.8160069635749</v>
      </c>
      <c r="I90" s="33">
        <f t="shared" si="71"/>
        <v>1296.8804699371813</v>
      </c>
      <c r="J90" s="33">
        <f t="shared" si="71"/>
        <v>1150.9232881025346</v>
      </c>
      <c r="K90" s="33">
        <f t="shared" si="71"/>
        <v>3748.3055855663351</v>
      </c>
      <c r="L90" s="33">
        <f t="shared" si="71"/>
        <v>3415.4218479797819</v>
      </c>
      <c r="M90" s="33">
        <f t="shared" si="71"/>
        <v>2067.2676366696282</v>
      </c>
      <c r="N90" s="33">
        <f t="shared" ref="N90:O90" si="72">((N39+N41)/N42)*100</f>
        <v>2389.9374142049846</v>
      </c>
      <c r="O90" s="33">
        <f t="shared" si="72"/>
        <v>898.5747381624567</v>
      </c>
      <c r="P90" s="33">
        <f t="shared" ref="P90:Q90" si="73">((P39+P41)/P42)*100</f>
        <v>1122.9854527073294</v>
      </c>
      <c r="Q90" s="33">
        <f t="shared" si="73"/>
        <v>1591.5374083172817</v>
      </c>
      <c r="R90" s="33">
        <f t="shared" ref="R90:S90" si="74">((R39+R41)/R42)*100</f>
        <v>482.64054735398736</v>
      </c>
      <c r="S90" s="33">
        <f t="shared" si="74"/>
        <v>360.42418673445167</v>
      </c>
    </row>
    <row r="91" spans="1:19" x14ac:dyDescent="0.2">
      <c r="A91" s="1" t="s">
        <v>21</v>
      </c>
      <c r="B91" s="1" t="s">
        <v>16</v>
      </c>
      <c r="C91" s="3">
        <f t="shared" ref="C91:M91" si="75">(C71/C68)*100</f>
        <v>32.269996233767564</v>
      </c>
      <c r="D91" s="3">
        <f t="shared" si="75"/>
        <v>33.786363728412411</v>
      </c>
      <c r="E91" s="3">
        <f t="shared" si="75"/>
        <v>39.386077115365204</v>
      </c>
      <c r="F91" s="3">
        <f t="shared" si="75"/>
        <v>37.00985944640837</v>
      </c>
      <c r="G91" s="3">
        <f t="shared" si="75"/>
        <v>33.060918012077423</v>
      </c>
      <c r="H91" s="3">
        <f t="shared" si="75"/>
        <v>36.439317732969215</v>
      </c>
      <c r="I91" s="3">
        <f t="shared" si="75"/>
        <v>36.701331203987579</v>
      </c>
      <c r="J91" s="3">
        <f t="shared" si="75"/>
        <v>43.514803094120843</v>
      </c>
      <c r="K91" s="3">
        <f t="shared" si="75"/>
        <v>41.845651769616858</v>
      </c>
      <c r="L91" s="3">
        <f t="shared" si="75"/>
        <v>44.66672254826701</v>
      </c>
      <c r="M91" s="3">
        <f t="shared" si="75"/>
        <v>46.735251030509872</v>
      </c>
      <c r="N91" s="3">
        <f t="shared" ref="N91:O91" si="76">(N71/N68)*100</f>
        <v>49.44638207415349</v>
      </c>
      <c r="O91" s="3">
        <f t="shared" si="76"/>
        <v>46.134878782514505</v>
      </c>
      <c r="P91" s="3">
        <f t="shared" ref="P91:Q91" si="77">(P71/P68)*100</f>
        <v>50.014768499340434</v>
      </c>
      <c r="Q91" s="3">
        <f t="shared" si="77"/>
        <v>54.482097753741535</v>
      </c>
      <c r="R91" s="3">
        <f t="shared" ref="R91:S91" si="78">(R71/R68)*100</f>
        <v>27.029609779665492</v>
      </c>
      <c r="S91" s="3">
        <f t="shared" si="78"/>
        <v>39.030770187760758</v>
      </c>
    </row>
    <row r="92" spans="1:19" x14ac:dyDescent="0.2">
      <c r="A92" s="1" t="s">
        <v>22</v>
      </c>
      <c r="B92" s="1" t="s">
        <v>16</v>
      </c>
      <c r="C92" s="3">
        <f t="shared" ref="C92:M92" si="79">(C76/C68)*100</f>
        <v>28.541830254152234</v>
      </c>
      <c r="D92" s="3">
        <f t="shared" si="79"/>
        <v>31.794927857433553</v>
      </c>
      <c r="E92" s="3">
        <f t="shared" si="79"/>
        <v>32.621711267958595</v>
      </c>
      <c r="F92" s="3">
        <f t="shared" si="79"/>
        <v>30.956746506426203</v>
      </c>
      <c r="G92" s="3">
        <f t="shared" si="79"/>
        <v>36.224931136225756</v>
      </c>
      <c r="H92" s="3">
        <f t="shared" si="79"/>
        <v>33.745270836048775</v>
      </c>
      <c r="I92" s="3">
        <f t="shared" si="79"/>
        <v>35.688457863616222</v>
      </c>
      <c r="J92" s="3">
        <f t="shared" si="79"/>
        <v>28.883908663506986</v>
      </c>
      <c r="K92" s="3">
        <f t="shared" si="79"/>
        <v>35.83947862825957</v>
      </c>
      <c r="L92" s="3">
        <f t="shared" si="79"/>
        <v>33.097920440925485</v>
      </c>
      <c r="M92" s="3">
        <f t="shared" si="79"/>
        <v>32.918407071814457</v>
      </c>
      <c r="N92" s="3">
        <f t="shared" ref="N92:O92" si="80">(N76/N68)*100</f>
        <v>28.244041389679918</v>
      </c>
      <c r="O92" s="3">
        <f t="shared" si="80"/>
        <v>17.727169891161978</v>
      </c>
      <c r="P92" s="3">
        <f t="shared" ref="P92:Q92" si="81">(P76/P68)*100</f>
        <v>22.422908970108342</v>
      </c>
      <c r="Q92" s="3">
        <f t="shared" si="81"/>
        <v>21.150915676562121</v>
      </c>
      <c r="R92" s="3">
        <f t="shared" ref="R92:S92" si="82">(R76/R68)*100</f>
        <v>39.359819625832799</v>
      </c>
      <c r="S92" s="3">
        <f t="shared" si="82"/>
        <v>29.25017666178973</v>
      </c>
    </row>
    <row r="93" spans="1:19" x14ac:dyDescent="0.2">
      <c r="A93" s="5" t="s">
        <v>23</v>
      </c>
      <c r="B93" s="5" t="s">
        <v>16</v>
      </c>
      <c r="C93" s="34">
        <f t="shared" ref="C93:M93" si="83">((C74+C75)/C68)*100</f>
        <v>39.188173512080191</v>
      </c>
      <c r="D93" s="34">
        <f t="shared" si="83"/>
        <v>34.41870841415404</v>
      </c>
      <c r="E93" s="34">
        <f t="shared" si="83"/>
        <v>27.992211616676204</v>
      </c>
      <c r="F93" s="34">
        <f t="shared" si="83"/>
        <v>32.033394047165423</v>
      </c>
      <c r="G93" s="34">
        <f t="shared" si="83"/>
        <v>30.714150851696822</v>
      </c>
      <c r="H93" s="34">
        <f t="shared" si="83"/>
        <v>29.815411430982014</v>
      </c>
      <c r="I93" s="34">
        <f t="shared" si="83"/>
        <v>27.610210932396217</v>
      </c>
      <c r="J93" s="34">
        <f t="shared" si="83"/>
        <v>27.601288242372167</v>
      </c>
      <c r="K93" s="34">
        <f t="shared" si="83"/>
        <v>22.314869602123572</v>
      </c>
      <c r="L93" s="34">
        <f t="shared" si="83"/>
        <v>22.235357010807505</v>
      </c>
      <c r="M93" s="34">
        <f t="shared" si="83"/>
        <v>20.346341897675675</v>
      </c>
      <c r="N93" s="34">
        <f t="shared" ref="N93:O93" si="84">((N74+N75)/N68)*100</f>
        <v>22.309576536166599</v>
      </c>
      <c r="O93" s="34">
        <f t="shared" si="84"/>
        <v>36.137951264413886</v>
      </c>
      <c r="P93" s="34">
        <f t="shared" ref="P93:Q93" si="85">((P74+P75)/P68)*100</f>
        <v>27.562322589171146</v>
      </c>
      <c r="Q93" s="34">
        <f t="shared" si="85"/>
        <v>24.366986569696348</v>
      </c>
      <c r="R93" s="34">
        <f t="shared" ref="R93:S93" si="86">((R74+R75)/R68)*100</f>
        <v>33.610570546952658</v>
      </c>
      <c r="S93" s="34">
        <f t="shared" si="86"/>
        <v>31.719053150449504</v>
      </c>
    </row>
    <row r="94" spans="1:19" x14ac:dyDescent="0.2">
      <c r="A94" s="13"/>
      <c r="B94" s="11"/>
      <c r="C94" s="11"/>
    </row>
    <row r="95" spans="1:19" x14ac:dyDescent="0.2">
      <c r="A95" s="13"/>
      <c r="B95" s="11"/>
      <c r="C95" s="11"/>
    </row>
    <row r="96" spans="1:19" s="41" customFormat="1" ht="15.75" x14ac:dyDescent="0.25">
      <c r="A96" s="42" t="s">
        <v>64</v>
      </c>
    </row>
    <row r="97" spans="1:19" x14ac:dyDescent="0.2">
      <c r="A97" s="13" t="s">
        <v>79</v>
      </c>
    </row>
    <row r="98" spans="1:19" s="41" customFormat="1" x14ac:dyDescent="0.2">
      <c r="A98" s="43"/>
      <c r="B98" s="44"/>
      <c r="C98" s="45">
        <v>2008</v>
      </c>
      <c r="D98" s="45">
        <v>2009</v>
      </c>
      <c r="E98" s="45">
        <v>2010</v>
      </c>
      <c r="F98" s="45">
        <v>2011</v>
      </c>
      <c r="G98" s="45">
        <v>2012</v>
      </c>
      <c r="H98" s="45">
        <v>2013</v>
      </c>
      <c r="I98" s="45">
        <v>2014</v>
      </c>
      <c r="J98" s="45">
        <v>2015</v>
      </c>
      <c r="K98" s="45">
        <v>2016</v>
      </c>
      <c r="L98" s="45">
        <v>2017</v>
      </c>
      <c r="M98" s="45">
        <v>2018</v>
      </c>
      <c r="N98" s="45">
        <v>2019</v>
      </c>
      <c r="O98" s="45">
        <v>2020</v>
      </c>
      <c r="P98" s="45">
        <v>2021</v>
      </c>
      <c r="Q98" s="45">
        <v>2022</v>
      </c>
      <c r="R98" s="45">
        <v>2023</v>
      </c>
      <c r="S98" s="45">
        <v>2024</v>
      </c>
    </row>
    <row r="99" spans="1:19" x14ac:dyDescent="0.2">
      <c r="A99" s="1" t="s">
        <v>36</v>
      </c>
      <c r="B99" s="1" t="s">
        <v>12</v>
      </c>
      <c r="C99" s="15">
        <v>4887965.6037735799</v>
      </c>
      <c r="D99" s="15">
        <v>5826527</v>
      </c>
      <c r="E99" s="15">
        <v>6444256.9306930704</v>
      </c>
      <c r="F99" s="15">
        <v>7742732.9347826103</v>
      </c>
      <c r="G99" s="15">
        <v>8214498.6595744696</v>
      </c>
      <c r="H99" s="15">
        <v>9360898.6483516507</v>
      </c>
      <c r="I99" s="15">
        <v>9757230.0795454606</v>
      </c>
      <c r="J99" s="15">
        <v>10032842.125</v>
      </c>
      <c r="K99" s="15">
        <v>10351949.8095238</v>
      </c>
      <c r="L99" s="15">
        <v>10281342.6219512</v>
      </c>
      <c r="M99" s="15">
        <v>14971355.4473684</v>
      </c>
      <c r="N99" s="15">
        <v>12013664.6883117</v>
      </c>
      <c r="O99" s="15">
        <v>15275261</v>
      </c>
      <c r="P99" s="15">
        <v>16655288</v>
      </c>
      <c r="Q99" s="15">
        <v>17204900</v>
      </c>
      <c r="R99" s="15">
        <v>17929846</v>
      </c>
      <c r="S99" s="15">
        <v>19149892</v>
      </c>
    </row>
    <row r="100" spans="1:19" x14ac:dyDescent="0.2">
      <c r="A100" s="1" t="s">
        <v>37</v>
      </c>
      <c r="B100" s="1" t="s">
        <v>12</v>
      </c>
      <c r="C100" s="15">
        <v>605959.45283018902</v>
      </c>
      <c r="D100" s="15">
        <v>532320</v>
      </c>
      <c r="E100" s="15">
        <v>550439.17821782199</v>
      </c>
      <c r="F100" s="15">
        <v>630643.88043478294</v>
      </c>
      <c r="G100" s="15">
        <v>782598.542553192</v>
      </c>
      <c r="H100" s="15">
        <v>783823.46153846197</v>
      </c>
      <c r="I100" s="15">
        <v>776970.97727272694</v>
      </c>
      <c r="J100" s="15">
        <v>788319.90909090894</v>
      </c>
      <c r="K100" s="15">
        <v>1030830.9047619</v>
      </c>
      <c r="L100" s="15">
        <v>769575.17073170701</v>
      </c>
      <c r="M100" s="15">
        <v>866716.90789473697</v>
      </c>
      <c r="N100" s="15">
        <v>1051999.4805194801</v>
      </c>
      <c r="O100" s="15">
        <v>1135503</v>
      </c>
      <c r="P100" s="15">
        <v>1090141</v>
      </c>
      <c r="Q100" s="15">
        <v>970216</v>
      </c>
      <c r="R100" s="15">
        <v>1057965</v>
      </c>
      <c r="S100" s="15">
        <v>1146553</v>
      </c>
    </row>
    <row r="101" spans="1:19" x14ac:dyDescent="0.2">
      <c r="A101" s="1" t="s">
        <v>86</v>
      </c>
      <c r="B101" s="1" t="s">
        <v>2</v>
      </c>
      <c r="C101" s="35">
        <f t="shared" ref="C101:M101" si="87">C21/C99</f>
        <v>22.155152675953929</v>
      </c>
      <c r="D101" s="35">
        <f t="shared" si="87"/>
        <v>25.024440803243511</v>
      </c>
      <c r="E101" s="35">
        <f t="shared" si="87"/>
        <v>31.425520528332953</v>
      </c>
      <c r="F101" s="35">
        <f t="shared" si="87"/>
        <v>25.811526363507483</v>
      </c>
      <c r="G101" s="35">
        <f t="shared" si="87"/>
        <v>22.927791999748464</v>
      </c>
      <c r="H101" s="35">
        <f t="shared" si="87"/>
        <v>33.126180115723557</v>
      </c>
      <c r="I101" s="35">
        <f t="shared" si="87"/>
        <v>33.187091673058596</v>
      </c>
      <c r="J101" s="35">
        <f t="shared" si="87"/>
        <v>34.568045044364737</v>
      </c>
      <c r="K101" s="35">
        <f t="shared" si="87"/>
        <v>51.019576139569352</v>
      </c>
      <c r="L101" s="35">
        <f t="shared" si="87"/>
        <v>50.51293779433616</v>
      </c>
      <c r="M101" s="35">
        <f t="shared" si="87"/>
        <v>50.24858688875149</v>
      </c>
      <c r="N101" s="35">
        <f t="shared" ref="N101" si="88">N21/N99</f>
        <v>50.281410666713477</v>
      </c>
      <c r="O101" s="35">
        <v>47.21</v>
      </c>
      <c r="P101" s="35">
        <v>48.38</v>
      </c>
      <c r="Q101" s="35">
        <v>63.69</v>
      </c>
      <c r="R101" s="35">
        <v>69.22</v>
      </c>
      <c r="S101" s="35">
        <v>68.260000000000005</v>
      </c>
    </row>
    <row r="102" spans="1:19" x14ac:dyDescent="0.2">
      <c r="A102" s="1" t="s">
        <v>85</v>
      </c>
      <c r="B102" s="1" t="s">
        <v>2</v>
      </c>
      <c r="C102" s="35">
        <f t="shared" ref="C102:M102" si="89">C22/C100</f>
        <v>19.905069477997067</v>
      </c>
      <c r="D102" s="35">
        <f t="shared" si="89"/>
        <v>24.37038059813646</v>
      </c>
      <c r="E102" s="35">
        <f t="shared" si="89"/>
        <v>31.554365580664875</v>
      </c>
      <c r="F102" s="35">
        <f t="shared" si="89"/>
        <v>26.060198120151057</v>
      </c>
      <c r="G102" s="35">
        <f t="shared" si="89"/>
        <v>22.612674757578901</v>
      </c>
      <c r="H102" s="35">
        <f t="shared" si="89"/>
        <v>31.457835222623494</v>
      </c>
      <c r="I102" s="35">
        <f t="shared" si="89"/>
        <v>33.500976621830596</v>
      </c>
      <c r="J102" s="35">
        <f t="shared" si="89"/>
        <v>30.803481273004213</v>
      </c>
      <c r="K102" s="35">
        <f t="shared" si="89"/>
        <v>46.30776635621153</v>
      </c>
      <c r="L102" s="35">
        <f t="shared" si="89"/>
        <v>47.501931632726674</v>
      </c>
      <c r="M102" s="35">
        <f t="shared" si="89"/>
        <v>44.909673854686162</v>
      </c>
      <c r="N102" s="35">
        <f t="shared" ref="N102" si="90">N22/N100</f>
        <v>41.690693331535876</v>
      </c>
      <c r="O102" s="35">
        <v>42.48</v>
      </c>
      <c r="P102" s="35">
        <v>44.94</v>
      </c>
      <c r="Q102" s="35">
        <v>60.39</v>
      </c>
      <c r="R102" s="35">
        <v>63.99</v>
      </c>
      <c r="S102" s="35">
        <v>66.150000000000006</v>
      </c>
    </row>
    <row r="103" spans="1:19" x14ac:dyDescent="0.2">
      <c r="A103" s="1" t="s">
        <v>84</v>
      </c>
      <c r="B103" s="1" t="s">
        <v>2</v>
      </c>
      <c r="C103" s="35">
        <f t="shared" ref="C103:M103" si="91">(C21+C22)/(C99+C100)</f>
        <v>21.906976887349487</v>
      </c>
      <c r="D103" s="35">
        <f t="shared" si="91"/>
        <v>24.969687271922094</v>
      </c>
      <c r="E103" s="35">
        <f t="shared" si="91"/>
        <v>31.435659834404117</v>
      </c>
      <c r="F103" s="35">
        <f t="shared" si="91"/>
        <v>25.83025516611902</v>
      </c>
      <c r="G103" s="35">
        <f t="shared" si="91"/>
        <v>22.900382015292926</v>
      </c>
      <c r="H103" s="35">
        <f t="shared" si="91"/>
        <v>32.997276844151941</v>
      </c>
      <c r="I103" s="35">
        <f t="shared" si="91"/>
        <v>33.21024288254123</v>
      </c>
      <c r="J103" s="35">
        <f t="shared" si="91"/>
        <v>34.293797180719729</v>
      </c>
      <c r="K103" s="35">
        <f t="shared" si="91"/>
        <v>50.592872044677236</v>
      </c>
      <c r="L103" s="35">
        <f t="shared" si="91"/>
        <v>50.303254252718553</v>
      </c>
      <c r="M103" s="35">
        <f t="shared" si="91"/>
        <v>49.956422154773229</v>
      </c>
      <c r="N103" s="35">
        <f t="shared" ref="N103" si="92">(N21+N22)/(N99+N100)</f>
        <v>49.589717534461101</v>
      </c>
      <c r="O103" s="35">
        <v>46.89</v>
      </c>
      <c r="P103" s="35">
        <v>48.16</v>
      </c>
      <c r="Q103" s="35">
        <v>63.52</v>
      </c>
      <c r="R103" s="35">
        <v>68.930000000000007</v>
      </c>
      <c r="S103" s="35">
        <v>68.14</v>
      </c>
    </row>
    <row r="104" spans="1:19" x14ac:dyDescent="0.2"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</row>
    <row r="105" spans="1:19" x14ac:dyDescent="0.2">
      <c r="A105" s="1" t="s">
        <v>45</v>
      </c>
      <c r="B105" s="1" t="s">
        <v>12</v>
      </c>
      <c r="C105" s="15">
        <v>5924652.0886987001</v>
      </c>
      <c r="D105" s="15">
        <v>6754761.4265530203</v>
      </c>
      <c r="E105" s="15">
        <v>6781501.8150454201</v>
      </c>
      <c r="F105" s="15">
        <v>8875712.9694287106</v>
      </c>
      <c r="G105" s="15">
        <v>9206725.0727631692</v>
      </c>
      <c r="H105" s="15">
        <v>10029311.2285755</v>
      </c>
      <c r="I105" s="15">
        <v>10689182.395320401</v>
      </c>
      <c r="J105" s="15">
        <v>10714529.6189295</v>
      </c>
      <c r="K105" s="15">
        <v>11413977.111460701</v>
      </c>
      <c r="L105" s="15">
        <v>10996502.123094199</v>
      </c>
      <c r="M105" s="15">
        <v>16245309.2543284</v>
      </c>
      <c r="N105" s="15">
        <v>12514681.957801299</v>
      </c>
      <c r="O105" s="15">
        <v>16608780</v>
      </c>
      <c r="P105" s="15">
        <v>16699573</v>
      </c>
      <c r="Q105" s="15">
        <v>17250558</v>
      </c>
      <c r="R105" s="15">
        <v>18282401</v>
      </c>
      <c r="S105" s="15">
        <v>20394992</v>
      </c>
    </row>
    <row r="106" spans="1:19" x14ac:dyDescent="0.2">
      <c r="A106" s="1" t="s">
        <v>87</v>
      </c>
      <c r="B106" s="1" t="s">
        <v>12</v>
      </c>
      <c r="C106" s="15">
        <f t="shared" ref="C106:H106" si="93">C105/C110</f>
        <v>395494.18195001059</v>
      </c>
      <c r="D106" s="15">
        <f t="shared" si="93"/>
        <v>446292.37643805012</v>
      </c>
      <c r="E106" s="15">
        <f t="shared" si="93"/>
        <v>368320.06889594457</v>
      </c>
      <c r="F106" s="15">
        <f t="shared" si="93"/>
        <v>403083.02556394588</v>
      </c>
      <c r="G106" s="15">
        <f t="shared" si="93"/>
        <v>423426.10957577737</v>
      </c>
      <c r="H106" s="15">
        <f t="shared" si="93"/>
        <v>365842.51485163387</v>
      </c>
      <c r="I106" s="15">
        <f t="shared" ref="I106:J106" si="94">I105/I110</f>
        <v>366558.61317618343</v>
      </c>
      <c r="J106" s="15">
        <f t="shared" si="94"/>
        <v>361461.13752848236</v>
      </c>
      <c r="K106" s="15">
        <f t="shared" ref="K106:L106" si="95">K105/K110</f>
        <v>310089.19262813136</v>
      </c>
      <c r="L106" s="15">
        <f t="shared" si="95"/>
        <v>296719.63714114955</v>
      </c>
      <c r="M106" s="15">
        <f t="shared" ref="M106:N106" si="96">M105/M110</f>
        <v>325038.76668876997</v>
      </c>
      <c r="N106" s="15">
        <f t="shared" si="96"/>
        <v>276998.4479697771</v>
      </c>
      <c r="O106" s="15">
        <v>280195</v>
      </c>
      <c r="P106" s="15">
        <v>286853</v>
      </c>
      <c r="Q106" s="15">
        <v>301845</v>
      </c>
      <c r="R106" s="15">
        <v>271717</v>
      </c>
      <c r="S106" s="15">
        <v>288114</v>
      </c>
    </row>
    <row r="107" spans="1:19" x14ac:dyDescent="0.2">
      <c r="A107" s="1" t="s">
        <v>14</v>
      </c>
      <c r="B107" s="1" t="s">
        <v>2</v>
      </c>
      <c r="C107" s="36">
        <f t="shared" ref="C107:M107" si="97">C21+C22+C31</f>
        <v>131438771.23584899</v>
      </c>
      <c r="D107" s="36">
        <f t="shared" si="97"/>
        <v>167662237</v>
      </c>
      <c r="E107" s="36">
        <f t="shared" si="97"/>
        <v>227599481.7128717</v>
      </c>
      <c r="F107" s="36">
        <f t="shared" si="97"/>
        <v>231803408.76086941</v>
      </c>
      <c r="G107" s="36">
        <f t="shared" si="97"/>
        <v>214233172.22340405</v>
      </c>
      <c r="H107" s="36">
        <f t="shared" si="97"/>
        <v>342904990.62637395</v>
      </c>
      <c r="I107" s="36">
        <f t="shared" si="97"/>
        <v>365628088.10227269</v>
      </c>
      <c r="J107" s="36">
        <f t="shared" si="97"/>
        <v>385771888.79545456</v>
      </c>
      <c r="K107" s="36">
        <f t="shared" si="97"/>
        <v>600699998.39285719</v>
      </c>
      <c r="L107" s="36">
        <f t="shared" si="97"/>
        <v>569310440.74390244</v>
      </c>
      <c r="M107" s="36">
        <f t="shared" si="97"/>
        <v>818506337.36842132</v>
      </c>
      <c r="N107" s="36">
        <f t="shared" ref="N107" si="98">N21+N22+N31</f>
        <v>666189643.81818199</v>
      </c>
      <c r="O107" s="36">
        <v>809861139</v>
      </c>
      <c r="P107" s="36">
        <v>860457335</v>
      </c>
      <c r="Q107" s="15">
        <v>1217931727</v>
      </c>
      <c r="R107" s="15">
        <v>1392783975</v>
      </c>
      <c r="S107" s="15">
        <v>1455425341</v>
      </c>
    </row>
    <row r="108" spans="1:19" x14ac:dyDescent="0.2">
      <c r="A108" s="1" t="s">
        <v>83</v>
      </c>
      <c r="B108" s="1" t="s">
        <v>2</v>
      </c>
      <c r="C108" s="36">
        <f t="shared" ref="C108:M108" si="99">C107/C110</f>
        <v>8774062.7682754565</v>
      </c>
      <c r="D108" s="36">
        <f t="shared" si="99"/>
        <v>11077575.278307607</v>
      </c>
      <c r="E108" s="36">
        <f t="shared" si="99"/>
        <v>12361488.512645148</v>
      </c>
      <c r="F108" s="36">
        <f t="shared" si="99"/>
        <v>10527156.484351857</v>
      </c>
      <c r="G108" s="36">
        <f t="shared" si="99"/>
        <v>9852788.90590447</v>
      </c>
      <c r="H108" s="36">
        <f t="shared" si="99"/>
        <v>12508259.16823668</v>
      </c>
      <c r="I108" s="36">
        <f t="shared" si="99"/>
        <v>12538295.255556935</v>
      </c>
      <c r="J108" s="36">
        <f t="shared" si="99"/>
        <v>13014248.008065889</v>
      </c>
      <c r="K108" s="36">
        <f t="shared" si="99"/>
        <v>16319515.598671371</v>
      </c>
      <c r="L108" s="36">
        <f t="shared" si="99"/>
        <v>15361756.448301064</v>
      </c>
      <c r="M108" s="36">
        <f t="shared" si="99"/>
        <v>16376806.760652374</v>
      </c>
      <c r="N108" s="36">
        <f t="shared" ref="N108" si="100">N107/N110</f>
        <v>14745360.530408211</v>
      </c>
      <c r="O108" s="36">
        <v>13662581</v>
      </c>
      <c r="P108" s="36">
        <v>14780289</v>
      </c>
      <c r="Q108" s="15">
        <v>21311003</v>
      </c>
      <c r="R108" s="15">
        <v>20699846</v>
      </c>
      <c r="S108" s="15">
        <v>20560340</v>
      </c>
    </row>
    <row r="109" spans="1:19" x14ac:dyDescent="0.2"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15"/>
      <c r="R109" s="15"/>
      <c r="S109" s="15"/>
    </row>
    <row r="110" spans="1:19" x14ac:dyDescent="0.2">
      <c r="A110" s="1" t="s">
        <v>13</v>
      </c>
      <c r="C110" s="4">
        <v>14.9803773584906</v>
      </c>
      <c r="D110" s="4">
        <v>15.1352830188679</v>
      </c>
      <c r="E110" s="4">
        <v>18.411980198019801</v>
      </c>
      <c r="F110" s="4">
        <v>22.0195652173913</v>
      </c>
      <c r="G110" s="4">
        <v>21.743404255319099</v>
      </c>
      <c r="H110" s="4">
        <v>27.4142857142857</v>
      </c>
      <c r="I110" s="4">
        <v>29.160909090909101</v>
      </c>
      <c r="J110" s="4">
        <v>29.642272727272701</v>
      </c>
      <c r="K110" s="4">
        <v>36.808690476190499</v>
      </c>
      <c r="L110" s="4">
        <v>37.060243902438998</v>
      </c>
      <c r="M110" s="4">
        <v>49.9796052631579</v>
      </c>
      <c r="N110" s="4">
        <v>45.179610389610403</v>
      </c>
      <c r="O110" s="4">
        <v>59.28</v>
      </c>
      <c r="P110" s="4">
        <v>58.22</v>
      </c>
      <c r="Q110" s="4">
        <v>57.15</v>
      </c>
      <c r="R110" s="4">
        <v>67.28</v>
      </c>
      <c r="S110" s="4">
        <v>70.790000000000006</v>
      </c>
    </row>
    <row r="111" spans="1:19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x14ac:dyDescent="0.2">
      <c r="A112" s="1" t="s">
        <v>38</v>
      </c>
      <c r="C112" s="35">
        <v>1.2764272938341601</v>
      </c>
      <c r="D112" s="35">
        <v>1.2767491871088199</v>
      </c>
      <c r="E112" s="35">
        <v>1.3461328444376901</v>
      </c>
      <c r="F112" s="35">
        <v>1.2418775375226501</v>
      </c>
      <c r="G112" s="35">
        <v>1.2136543756768501</v>
      </c>
      <c r="H112" s="35">
        <v>1.2523172230439501</v>
      </c>
      <c r="I112" s="35">
        <v>1.22174898362573</v>
      </c>
      <c r="J112" s="35">
        <v>1.2346199479097399</v>
      </c>
      <c r="K112" s="35">
        <v>1.2462008091485</v>
      </c>
      <c r="L112" s="35">
        <v>1.3188070942794099</v>
      </c>
      <c r="M112" s="35">
        <v>1.2563065093833199</v>
      </c>
      <c r="N112" s="35">
        <v>1.33669332657031</v>
      </c>
      <c r="O112" s="35">
        <v>1.32</v>
      </c>
      <c r="P112" s="35">
        <v>1.27</v>
      </c>
      <c r="Q112" s="35">
        <v>1.27</v>
      </c>
      <c r="R112" s="35">
        <v>1.32</v>
      </c>
      <c r="S112" s="35">
        <v>1.3</v>
      </c>
    </row>
    <row r="113" spans="1:19" x14ac:dyDescent="0.2">
      <c r="A113" s="5" t="s">
        <v>88</v>
      </c>
      <c r="B113" s="5" t="s">
        <v>2</v>
      </c>
      <c r="C113" s="37">
        <v>7.7979280848529999</v>
      </c>
      <c r="D113" s="37">
        <v>7.8397302806560996</v>
      </c>
      <c r="E113" s="37">
        <v>8.1492580706694699</v>
      </c>
      <c r="F113" s="37">
        <v>8.8766977538113494</v>
      </c>
      <c r="G113" s="37">
        <v>8.9440406578117404</v>
      </c>
      <c r="H113" s="37">
        <v>9.1850502331159998</v>
      </c>
      <c r="I113" s="37">
        <v>9.68351149520403</v>
      </c>
      <c r="J113" s="37">
        <v>10.677803868526601</v>
      </c>
      <c r="K113" s="37">
        <v>11.6769959123831</v>
      </c>
      <c r="L113" s="37">
        <v>10.9044674998711</v>
      </c>
      <c r="M113" s="37">
        <v>11.2595547260948</v>
      </c>
      <c r="N113" s="37">
        <v>11.695451828267601</v>
      </c>
      <c r="O113" s="37">
        <v>12.55</v>
      </c>
      <c r="P113" s="37">
        <v>13.2</v>
      </c>
      <c r="Q113" s="37">
        <v>17.02</v>
      </c>
      <c r="R113" s="37">
        <v>19.559999999999999</v>
      </c>
      <c r="S113" s="37">
        <v>19.73</v>
      </c>
    </row>
    <row r="116" spans="1:19" s="41" customFormat="1" ht="15.75" x14ac:dyDescent="0.25">
      <c r="A116" s="42" t="s">
        <v>80</v>
      </c>
    </row>
    <row r="117" spans="1:19" x14ac:dyDescent="0.2">
      <c r="A117" s="13" t="s">
        <v>79</v>
      </c>
    </row>
    <row r="118" spans="1:19" s="41" customFormat="1" x14ac:dyDescent="0.2">
      <c r="A118" s="43"/>
      <c r="B118" s="44"/>
      <c r="C118" s="45">
        <v>2008</v>
      </c>
      <c r="D118" s="45">
        <v>2009</v>
      </c>
      <c r="E118" s="45">
        <v>2010</v>
      </c>
      <c r="F118" s="45">
        <v>2011</v>
      </c>
      <c r="G118" s="45">
        <v>2012</v>
      </c>
      <c r="H118" s="45">
        <v>2013</v>
      </c>
      <c r="I118" s="45">
        <v>2014</v>
      </c>
      <c r="J118" s="45">
        <v>2015</v>
      </c>
      <c r="K118" s="45">
        <v>2016</v>
      </c>
      <c r="L118" s="45">
        <v>2017</v>
      </c>
      <c r="M118" s="45">
        <v>2018</v>
      </c>
      <c r="N118" s="45">
        <v>2019</v>
      </c>
      <c r="O118" s="45">
        <v>2020</v>
      </c>
      <c r="P118" s="45">
        <v>2021</v>
      </c>
      <c r="Q118" s="45">
        <v>2022</v>
      </c>
      <c r="R118" s="45">
        <v>2023</v>
      </c>
      <c r="S118" s="45">
        <v>2024</v>
      </c>
    </row>
    <row r="119" spans="1:19" x14ac:dyDescent="0.2">
      <c r="A119" s="1" t="s">
        <v>117</v>
      </c>
      <c r="B119" s="1" t="s">
        <v>2</v>
      </c>
      <c r="C119" s="38">
        <f t="shared" ref="C119:M119" si="101">C27/C105</f>
        <v>2.1274506048809609</v>
      </c>
      <c r="D119" s="38">
        <f t="shared" si="101"/>
        <v>1.9675889584722519</v>
      </c>
      <c r="E119" s="38">
        <f t="shared" si="101"/>
        <v>2.449013402140034</v>
      </c>
      <c r="F119" s="38">
        <f t="shared" si="101"/>
        <v>2.2721717146537883</v>
      </c>
      <c r="G119" s="38">
        <f t="shared" si="101"/>
        <v>2.1626248195288515</v>
      </c>
      <c r="H119" s="38">
        <f t="shared" si="101"/>
        <v>2.1885608844412046</v>
      </c>
      <c r="I119" s="38">
        <f t="shared" si="101"/>
        <v>2.5173302746078687</v>
      </c>
      <c r="J119" s="38">
        <f t="shared" si="101"/>
        <v>2.7231017899790899</v>
      </c>
      <c r="K119" s="38">
        <f t="shared" si="101"/>
        <v>3.1788596927689245</v>
      </c>
      <c r="L119" s="38">
        <f t="shared" si="101"/>
        <v>3.4254528543451839</v>
      </c>
      <c r="M119" s="38">
        <f t="shared" si="101"/>
        <v>3.4437993749092257</v>
      </c>
      <c r="N119" s="38">
        <f t="shared" ref="N119:O119" si="102">N27/N105</f>
        <v>4.1035961728935204</v>
      </c>
      <c r="O119" s="38">
        <f t="shared" si="102"/>
        <v>4.140535427647305</v>
      </c>
      <c r="P119" s="38">
        <f t="shared" ref="P119:Q119" si="103">P27/P105</f>
        <v>4.4455367212083807</v>
      </c>
      <c r="Q119" s="38">
        <f t="shared" si="103"/>
        <v>5.0860436514575351</v>
      </c>
      <c r="R119" s="38">
        <f t="shared" ref="R119:S119" si="104">R27/R105</f>
        <v>6.9076731223650549</v>
      </c>
      <c r="S119" s="38">
        <f t="shared" si="104"/>
        <v>8.39825693483969</v>
      </c>
    </row>
    <row r="120" spans="1:19" x14ac:dyDescent="0.2">
      <c r="A120" s="1" t="s">
        <v>118</v>
      </c>
      <c r="B120" s="1" t="s">
        <v>2</v>
      </c>
      <c r="C120" s="38">
        <f t="shared" ref="C120:M120" si="105">C28/C105</f>
        <v>9.9256912707230711</v>
      </c>
      <c r="D120" s="38">
        <f t="shared" si="105"/>
        <v>9.9878956101678451</v>
      </c>
      <c r="E120" s="38">
        <f t="shared" si="105"/>
        <v>10.984300550292339</v>
      </c>
      <c r="F120" s="38">
        <f t="shared" si="105"/>
        <v>11.000664331123764</v>
      </c>
      <c r="G120" s="38">
        <f t="shared" si="105"/>
        <v>10.854974080584855</v>
      </c>
      <c r="H120" s="38">
        <f t="shared" si="105"/>
        <v>11.502596601454998</v>
      </c>
      <c r="I120" s="38">
        <f t="shared" si="105"/>
        <v>11.830820327193546</v>
      </c>
      <c r="J120" s="38">
        <f t="shared" si="105"/>
        <v>13.18302965595063</v>
      </c>
      <c r="K120" s="38">
        <f t="shared" si="105"/>
        <v>14.551881754435554</v>
      </c>
      <c r="L120" s="38">
        <f t="shared" si="105"/>
        <v>14.380889098169215</v>
      </c>
      <c r="M120" s="38">
        <f t="shared" si="105"/>
        <v>14.145451895150586</v>
      </c>
      <c r="N120" s="38">
        <f t="shared" ref="N120:O120" si="106">N28/N105</f>
        <v>15.633232410069876</v>
      </c>
      <c r="O120" s="38">
        <f t="shared" si="106"/>
        <v>16.61793605550799</v>
      </c>
      <c r="P120" s="38">
        <f t="shared" ref="P120:Q120" si="107">P28/P105</f>
        <v>16.793435676469095</v>
      </c>
      <c r="Q120" s="38">
        <f t="shared" si="107"/>
        <v>21.634876738479996</v>
      </c>
      <c r="R120" s="38">
        <f t="shared" ref="R120:S120" si="108">R28/R105</f>
        <v>25.894379135431937</v>
      </c>
      <c r="S120" s="38">
        <f t="shared" si="108"/>
        <v>25.669272044823554</v>
      </c>
    </row>
    <row r="121" spans="1:19" x14ac:dyDescent="0.2">
      <c r="A121" s="1" t="s">
        <v>119</v>
      </c>
      <c r="B121" s="1" t="s">
        <v>2</v>
      </c>
      <c r="C121" s="38">
        <f t="shared" ref="C121:M121" si="109">(C29)/C105</f>
        <v>0.15153592617227044</v>
      </c>
      <c r="D121" s="38">
        <f t="shared" si="109"/>
        <v>0.13924177933253279</v>
      </c>
      <c r="E121" s="38">
        <f t="shared" si="109"/>
        <v>0.15335513972856979</v>
      </c>
      <c r="F121" s="38">
        <f t="shared" si="109"/>
        <v>0.13521386514586514</v>
      </c>
      <c r="G121" s="38">
        <f t="shared" si="109"/>
        <v>0.12031111875968943</v>
      </c>
      <c r="H121" s="38">
        <f t="shared" si="109"/>
        <v>0.11235851832375579</v>
      </c>
      <c r="I121" s="38">
        <f t="shared" si="109"/>
        <v>0.10261889653533701</v>
      </c>
      <c r="J121" s="38">
        <f t="shared" si="109"/>
        <v>0.12507207310814916</v>
      </c>
      <c r="K121" s="38">
        <f t="shared" si="109"/>
        <v>0.12731069902907288</v>
      </c>
      <c r="L121" s="38">
        <f t="shared" si="109"/>
        <v>0.125758228068445</v>
      </c>
      <c r="M121" s="38">
        <f t="shared" si="109"/>
        <v>0.14634521666604403</v>
      </c>
      <c r="N121" s="38">
        <f t="shared" ref="N121:O121" si="110">(N29)/N105</f>
        <v>0.15385415815082681</v>
      </c>
      <c r="O121" s="38">
        <f t="shared" si="110"/>
        <v>0.16484281205482884</v>
      </c>
      <c r="P121" s="38">
        <f t="shared" ref="P121:Q121" si="111">(P29)/P105</f>
        <v>0.17300490258044324</v>
      </c>
      <c r="Q121" s="38">
        <f t="shared" si="111"/>
        <v>0.21106557828448216</v>
      </c>
      <c r="R121" s="38">
        <f t="shared" ref="R121:S121" si="112">(R29)/R105</f>
        <v>0.23517819131086776</v>
      </c>
      <c r="S121" s="38">
        <f t="shared" si="112"/>
        <v>0.26285570496914146</v>
      </c>
    </row>
    <row r="122" spans="1:19" x14ac:dyDescent="0.2">
      <c r="A122" s="1" t="s">
        <v>120</v>
      </c>
      <c r="B122" s="1" t="s">
        <v>2</v>
      </c>
      <c r="C122" s="38">
        <f t="shared" ref="C122:M122" si="113">C32/C105</f>
        <v>1.4510791302664134</v>
      </c>
      <c r="D122" s="38">
        <f t="shared" si="113"/>
        <v>1.3044531765937475</v>
      </c>
      <c r="E122" s="38">
        <f t="shared" si="113"/>
        <v>1.690286074063541</v>
      </c>
      <c r="F122" s="38">
        <f t="shared" si="113"/>
        <v>1.604624880023853</v>
      </c>
      <c r="G122" s="38">
        <f t="shared" si="113"/>
        <v>1.5477209639299772</v>
      </c>
      <c r="H122" s="38">
        <f t="shared" si="113"/>
        <v>1.7981825981920807</v>
      </c>
      <c r="I122" s="38">
        <f t="shared" si="113"/>
        <v>1.9204745074273921</v>
      </c>
      <c r="J122" s="38">
        <f t="shared" si="113"/>
        <v>2.0693824163787302</v>
      </c>
      <c r="K122" s="38">
        <f t="shared" si="113"/>
        <v>2.2750531616374103</v>
      </c>
      <c r="L122" s="38">
        <f t="shared" si="113"/>
        <v>2.7262966213960222</v>
      </c>
      <c r="M122" s="38">
        <f t="shared" si="113"/>
        <v>2.7961707551140553</v>
      </c>
      <c r="N122" s="38">
        <f t="shared" ref="N122:O122" si="114">N32/N105</f>
        <v>3.1877603881667746</v>
      </c>
      <c r="O122" s="38">
        <f t="shared" si="114"/>
        <v>3.222618578848055</v>
      </c>
      <c r="P122" s="38">
        <f t="shared" ref="P122:Q122" si="115">P32/P105</f>
        <v>3.117179882383819</v>
      </c>
      <c r="Q122" s="38">
        <f t="shared" si="115"/>
        <v>3.5404992116776746</v>
      </c>
      <c r="R122" s="38">
        <f t="shared" ref="R122:S122" si="116">R32/R105</f>
        <v>3.7849728271467189</v>
      </c>
      <c r="S122" s="38">
        <f t="shared" si="116"/>
        <v>3.7177918971480843</v>
      </c>
    </row>
    <row r="123" spans="1:19" x14ac:dyDescent="0.2">
      <c r="A123" s="1" t="s">
        <v>121</v>
      </c>
      <c r="B123" s="1" t="s">
        <v>2</v>
      </c>
      <c r="C123" s="38">
        <f t="shared" ref="C123:M123" si="117">C34/C105</f>
        <v>1.0778997491146642</v>
      </c>
      <c r="D123" s="38">
        <f t="shared" si="117"/>
        <v>1.0054488339591532</v>
      </c>
      <c r="E123" s="38">
        <f t="shared" si="117"/>
        <v>1.1614944721849012</v>
      </c>
      <c r="F123" s="38">
        <f t="shared" si="117"/>
        <v>1.0926371077151114</v>
      </c>
      <c r="G123" s="38">
        <f t="shared" si="117"/>
        <v>1.1472547191054487</v>
      </c>
      <c r="H123" s="38">
        <f t="shared" si="117"/>
        <v>1.2329566186069039</v>
      </c>
      <c r="I123" s="38">
        <f t="shared" si="117"/>
        <v>1.2644610999867185</v>
      </c>
      <c r="J123" s="38">
        <f t="shared" si="117"/>
        <v>1.5824956073538075</v>
      </c>
      <c r="K123" s="38">
        <f t="shared" si="117"/>
        <v>1.8007739109396732</v>
      </c>
      <c r="L123" s="38">
        <f t="shared" si="117"/>
        <v>1.9378651085543244</v>
      </c>
      <c r="M123" s="38">
        <f t="shared" si="117"/>
        <v>2.1934279901025442</v>
      </c>
      <c r="N123" s="38">
        <f t="shared" ref="N123:O123" si="118">N34/N105</f>
        <v>2.5773618718913052</v>
      </c>
      <c r="O123" s="38">
        <f t="shared" si="118"/>
        <v>2.6410845348062892</v>
      </c>
      <c r="P123" s="38">
        <f t="shared" ref="P123:Q123" si="119">P34/P105</f>
        <v>2.4641795930949852</v>
      </c>
      <c r="Q123" s="38">
        <f t="shared" si="119"/>
        <v>3.0646999940523663</v>
      </c>
      <c r="R123" s="38">
        <f t="shared" ref="R123:S123" si="120">R34/R105</f>
        <v>0.77978187875870353</v>
      </c>
      <c r="S123" s="38">
        <f t="shared" si="120"/>
        <v>0.78777951959971348</v>
      </c>
    </row>
    <row r="124" spans="1:19" x14ac:dyDescent="0.2">
      <c r="A124" s="1" t="s">
        <v>122</v>
      </c>
      <c r="B124" s="1" t="s">
        <v>2</v>
      </c>
      <c r="C124" s="38">
        <f t="shared" ref="C124:M124" si="121">(C36+C35-C24)/C105</f>
        <v>2.9280617304534582</v>
      </c>
      <c r="D124" s="38">
        <f t="shared" si="121"/>
        <v>2.9367946175003654</v>
      </c>
      <c r="E124" s="38">
        <f t="shared" si="121"/>
        <v>3.29934585745477</v>
      </c>
      <c r="F124" s="38">
        <f t="shared" si="121"/>
        <v>3.3601322795022237</v>
      </c>
      <c r="G124" s="38">
        <f t="shared" si="121"/>
        <v>3.2571196421604558</v>
      </c>
      <c r="H124" s="38">
        <f t="shared" si="121"/>
        <v>5.5814263317233417</v>
      </c>
      <c r="I124" s="38">
        <f t="shared" si="121"/>
        <v>5.5412817882654366</v>
      </c>
      <c r="J124" s="38">
        <f t="shared" si="121"/>
        <v>6.3109436879728991</v>
      </c>
      <c r="K124" s="38">
        <f t="shared" si="121"/>
        <v>8.7059901452074193</v>
      </c>
      <c r="L124" s="38">
        <f t="shared" si="121"/>
        <v>8.1263160454150931</v>
      </c>
      <c r="M124" s="38">
        <f t="shared" si="121"/>
        <v>7.2422190291294015</v>
      </c>
      <c r="N124" s="38">
        <f t="shared" ref="N124:O124" si="122">(N36+N35-N24)/N105</f>
        <v>8.9843751784648447</v>
      </c>
      <c r="O124" s="38">
        <f t="shared" si="122"/>
        <v>9.7140059655194424</v>
      </c>
      <c r="P124" s="38">
        <f t="shared" ref="P124:Q124" si="123">(P36+P35-P24)/P105</f>
        <v>10.306345018522331</v>
      </c>
      <c r="Q124" s="38">
        <f t="shared" si="123"/>
        <v>11.557929604364102</v>
      </c>
      <c r="R124" s="38">
        <f t="shared" ref="R124:S124" si="124">(R36+R35-R24)/R105</f>
        <v>20.491196424364613</v>
      </c>
      <c r="S124" s="38">
        <f t="shared" si="124"/>
        <v>20.221892903905037</v>
      </c>
    </row>
    <row r="125" spans="1:19" x14ac:dyDescent="0.2">
      <c r="A125" s="1" t="s">
        <v>123</v>
      </c>
      <c r="B125" s="1" t="s">
        <v>2</v>
      </c>
      <c r="C125" s="38">
        <f t="shared" ref="C125:M125" si="125">(C42-C41)/C105</f>
        <v>0.94835222179809053</v>
      </c>
      <c r="D125" s="38">
        <f t="shared" si="125"/>
        <v>0.3850204079416551</v>
      </c>
      <c r="E125" s="38">
        <f t="shared" si="125"/>
        <v>0.28882360068558227</v>
      </c>
      <c r="F125" s="38">
        <f t="shared" si="125"/>
        <v>0.19023385909959956</v>
      </c>
      <c r="G125" s="38">
        <f t="shared" si="125"/>
        <v>0.21681241506576779</v>
      </c>
      <c r="H125" s="38">
        <f t="shared" si="125"/>
        <v>0.27740847289301629</v>
      </c>
      <c r="I125" s="38">
        <f t="shared" si="125"/>
        <v>0.19952968577645178</v>
      </c>
      <c r="J125" s="38">
        <f t="shared" si="125"/>
        <v>0.15669406643320577</v>
      </c>
      <c r="K125" s="38">
        <f t="shared" si="125"/>
        <v>-3.6817800807777364E-2</v>
      </c>
      <c r="L125" s="38">
        <f t="shared" si="125"/>
        <v>1.9563454884342503E-2</v>
      </c>
      <c r="M125" s="38">
        <f t="shared" si="125"/>
        <v>0.12195494698997675</v>
      </c>
      <c r="N125" s="38">
        <f t="shared" ref="N125:O125" si="126">(N42-N41)/N105</f>
        <v>-9.5299398447293321E-2</v>
      </c>
      <c r="O125" s="38">
        <f t="shared" si="126"/>
        <v>-0.39271186685596415</v>
      </c>
      <c r="P125" s="38">
        <f t="shared" ref="P125:Q125" si="127">(P42-P41)/P105</f>
        <v>-0.22648106032411727</v>
      </c>
      <c r="Q125" s="38">
        <f t="shared" si="127"/>
        <v>-0.6412215767165329</v>
      </c>
      <c r="R125" s="38">
        <f t="shared" ref="R125:S125" si="128">(R42-R41)/R105</f>
        <v>2.133383082451807</v>
      </c>
      <c r="S125" s="38">
        <f t="shared" si="128"/>
        <v>0.91541771627073942</v>
      </c>
    </row>
    <row r="126" spans="1:19" x14ac:dyDescent="0.2">
      <c r="A126" s="1" t="s">
        <v>81</v>
      </c>
      <c r="B126" s="1" t="s">
        <v>2</v>
      </c>
      <c r="C126" s="39">
        <f t="shared" ref="C126:H126" si="129">SUM(C119:C125)</f>
        <v>18.610070633408927</v>
      </c>
      <c r="D126" s="39">
        <f t="shared" si="129"/>
        <v>17.726443383967553</v>
      </c>
      <c r="E126" s="39">
        <f t="shared" si="129"/>
        <v>20.026619096549737</v>
      </c>
      <c r="F126" s="39">
        <f t="shared" si="129"/>
        <v>19.655678037264202</v>
      </c>
      <c r="G126" s="39">
        <f t="shared" si="129"/>
        <v>19.306817759135043</v>
      </c>
      <c r="H126" s="39">
        <f t="shared" si="129"/>
        <v>22.693490025635299</v>
      </c>
      <c r="I126" s="39">
        <f t="shared" ref="I126:J126" si="130">SUM(I119:I125)</f>
        <v>23.376516579792749</v>
      </c>
      <c r="J126" s="39">
        <f t="shared" si="130"/>
        <v>26.150719297176511</v>
      </c>
      <c r="K126" s="39">
        <f t="shared" ref="K126:L126" si="131">SUM(K119:K125)</f>
        <v>30.603051563210276</v>
      </c>
      <c r="L126" s="39">
        <f t="shared" si="131"/>
        <v>30.742141410832623</v>
      </c>
      <c r="M126" s="39">
        <f t="shared" ref="M126:N126" si="132">SUM(M119:M125)</f>
        <v>30.089369208061836</v>
      </c>
      <c r="N126" s="39">
        <f t="shared" si="132"/>
        <v>34.54488078118986</v>
      </c>
      <c r="O126" s="39">
        <f t="shared" ref="O126:P126" si="133">SUM(O119:O125)</f>
        <v>36.108311507527951</v>
      </c>
      <c r="P126" s="39">
        <f t="shared" si="133"/>
        <v>37.073200733934939</v>
      </c>
      <c r="Q126" s="39">
        <f t="shared" ref="Q126:R126" si="134">SUM(Q119:Q125)</f>
        <v>44.453893201599627</v>
      </c>
      <c r="R126" s="39">
        <f t="shared" si="134"/>
        <v>60.226564661829705</v>
      </c>
      <c r="S126" s="39">
        <f t="shared" ref="S126" si="135">SUM(S119:S125)</f>
        <v>59.973266721555959</v>
      </c>
    </row>
    <row r="127" spans="1:19" x14ac:dyDescent="0.2"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</row>
    <row r="128" spans="1:19" x14ac:dyDescent="0.2">
      <c r="A128" s="1" t="s">
        <v>124</v>
      </c>
      <c r="B128" s="1" t="s">
        <v>2</v>
      </c>
      <c r="C128" s="38">
        <f t="shared" ref="C128:M128" si="136">C30/C105</f>
        <v>2.3716162357799959</v>
      </c>
      <c r="D128" s="38">
        <f t="shared" si="136"/>
        <v>2.3836334080886017</v>
      </c>
      <c r="E128" s="38">
        <f t="shared" si="136"/>
        <v>2.8395161960883186</v>
      </c>
      <c r="F128" s="38">
        <f t="shared" si="136"/>
        <v>2.524541640253509</v>
      </c>
      <c r="G128" s="38">
        <f t="shared" si="136"/>
        <v>2.6702088577787042</v>
      </c>
      <c r="H128" s="38">
        <f t="shared" si="136"/>
        <v>2.6383721159753524</v>
      </c>
      <c r="I128" s="38">
        <f t="shared" si="136"/>
        <v>2.4575399800839213</v>
      </c>
      <c r="J128" s="38">
        <f t="shared" si="136"/>
        <v>2.9505016244113023</v>
      </c>
      <c r="K128" s="38">
        <f t="shared" si="136"/>
        <v>3.2590843513366443</v>
      </c>
      <c r="L128" s="38">
        <f t="shared" si="136"/>
        <v>3.0934672666876994</v>
      </c>
      <c r="M128" s="38">
        <f t="shared" si="136"/>
        <v>3.7911608422831247</v>
      </c>
      <c r="N128" s="38">
        <f t="shared" ref="N128:O128" si="137">N30/N105</f>
        <v>3.7150414812116304</v>
      </c>
      <c r="O128" s="38">
        <f t="shared" si="137"/>
        <v>4.0466856084552871</v>
      </c>
      <c r="P128" s="38">
        <f t="shared" ref="P128:Q128" si="138">P30/P105</f>
        <v>4.5746870893046188</v>
      </c>
      <c r="Q128" s="38">
        <f t="shared" si="138"/>
        <v>4.6657244362762063</v>
      </c>
      <c r="R128" s="38">
        <f t="shared" ref="R128:S128" si="139">R30/R105</f>
        <v>4.4526124878236724</v>
      </c>
      <c r="S128" s="38">
        <f t="shared" si="139"/>
        <v>4.6664138431630668</v>
      </c>
    </row>
    <row r="129" spans="1:19" x14ac:dyDescent="0.2">
      <c r="A129" s="5" t="s">
        <v>82</v>
      </c>
      <c r="B129" s="5" t="s">
        <v>2</v>
      </c>
      <c r="C129" s="39">
        <f t="shared" ref="C129:H129" si="140">C126+C128</f>
        <v>20.981686869188923</v>
      </c>
      <c r="D129" s="39">
        <f t="shared" si="140"/>
        <v>20.110076792056155</v>
      </c>
      <c r="E129" s="39">
        <f t="shared" si="140"/>
        <v>22.866135292638056</v>
      </c>
      <c r="F129" s="39">
        <f t="shared" si="140"/>
        <v>22.180219677517712</v>
      </c>
      <c r="G129" s="39">
        <f t="shared" si="140"/>
        <v>21.977026616913747</v>
      </c>
      <c r="H129" s="39">
        <f t="shared" si="140"/>
        <v>25.33186214161065</v>
      </c>
      <c r="I129" s="39">
        <f t="shared" ref="I129:J129" si="141">I126+I128</f>
        <v>25.834056559876672</v>
      </c>
      <c r="J129" s="39">
        <f t="shared" si="141"/>
        <v>29.101220921587814</v>
      </c>
      <c r="K129" s="39">
        <f t="shared" ref="K129:L129" si="142">K126+K128</f>
        <v>33.862135914546919</v>
      </c>
      <c r="L129" s="39">
        <f t="shared" si="142"/>
        <v>33.83560867752032</v>
      </c>
      <c r="M129" s="39">
        <f t="shared" ref="M129:N129" si="143">M126+M128</f>
        <v>33.880530050344959</v>
      </c>
      <c r="N129" s="39">
        <f t="shared" si="143"/>
        <v>38.259922262401489</v>
      </c>
      <c r="O129" s="39">
        <f t="shared" ref="O129:P129" si="144">O126+O128</f>
        <v>40.154997115983235</v>
      </c>
      <c r="P129" s="39">
        <f t="shared" si="144"/>
        <v>41.647887823239557</v>
      </c>
      <c r="Q129" s="39">
        <f t="shared" ref="Q129:R129" si="145">Q126+Q128</f>
        <v>49.119617637875834</v>
      </c>
      <c r="R129" s="39">
        <f t="shared" si="145"/>
        <v>64.679177149653384</v>
      </c>
      <c r="S129" s="39">
        <f t="shared" ref="S129" si="146">S126+S128</f>
        <v>64.639680564719029</v>
      </c>
    </row>
    <row r="131" spans="1:19" x14ac:dyDescent="0.2">
      <c r="C131" s="35"/>
    </row>
  </sheetData>
  <pageMargins left="0.7" right="0.7" top="0.78740157499999996" bottom="0.78740157499999996" header="0.3" footer="0.3"/>
  <pageSetup paperSize="9" orientation="portrait" r:id="rId1"/>
  <ignoredErrors>
    <ignoredError sqref="C25:N25 C56:L56 G6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Forklaring</vt:lpstr>
      <vt:lpstr>Hele landet 2008-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Fiskeridirektoratet</dc:creator>
  <cp:lastModifiedBy>Merete Fauske</cp:lastModifiedBy>
  <cp:lastPrinted>2019-10-11T08:58:14Z</cp:lastPrinted>
  <dcterms:created xsi:type="dcterms:W3CDTF">2006-02-02T13:26:50Z</dcterms:created>
  <dcterms:modified xsi:type="dcterms:W3CDTF">2025-11-13T06:15:58Z</dcterms:modified>
</cp:coreProperties>
</file>