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767B48ED-DE62-42B0-BA47-E44FD804BD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klaring" sheetId="1" r:id="rId1"/>
    <sheet name="Gruppe 1_2008-" sheetId="2" r:id="rId2"/>
    <sheet name="Gruppe 2_2008-" sheetId="4" r:id="rId3"/>
    <sheet name="Gruppe 3_2008-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0" i="5" l="1"/>
  <c r="S127" i="5"/>
  <c r="S126" i="5"/>
  <c r="S125" i="5"/>
  <c r="S124" i="5"/>
  <c r="S123" i="5"/>
  <c r="S122" i="5"/>
  <c r="S121" i="5"/>
  <c r="S95" i="5"/>
  <c r="S94" i="5"/>
  <c r="S93" i="5"/>
  <c r="S92" i="5"/>
  <c r="S91" i="5"/>
  <c r="S90" i="5"/>
  <c r="S89" i="5"/>
  <c r="S88" i="5"/>
  <c r="S87" i="5"/>
  <c r="S130" i="4"/>
  <c r="S127" i="4"/>
  <c r="S126" i="4"/>
  <c r="S125" i="4"/>
  <c r="S124" i="4"/>
  <c r="S123" i="4"/>
  <c r="S122" i="4"/>
  <c r="S121" i="4"/>
  <c r="S95" i="4"/>
  <c r="S94" i="4"/>
  <c r="S93" i="4"/>
  <c r="S92" i="4"/>
  <c r="S91" i="4"/>
  <c r="S90" i="4"/>
  <c r="S89" i="4"/>
  <c r="S88" i="4"/>
  <c r="S87" i="4"/>
  <c r="S130" i="2"/>
  <c r="S127" i="2"/>
  <c r="S126" i="2"/>
  <c r="S125" i="2"/>
  <c r="S124" i="2"/>
  <c r="S123" i="2"/>
  <c r="S122" i="2"/>
  <c r="S121" i="2"/>
  <c r="S95" i="2"/>
  <c r="S94" i="2"/>
  <c r="S93" i="2"/>
  <c r="S92" i="2"/>
  <c r="S91" i="2"/>
  <c r="S90" i="2"/>
  <c r="S89" i="2"/>
  <c r="S88" i="2"/>
  <c r="S87" i="2"/>
  <c r="R130" i="2"/>
  <c r="R127" i="2"/>
  <c r="R128" i="2" s="1"/>
  <c r="R131" i="2" s="1"/>
  <c r="R126" i="2"/>
  <c r="R125" i="2"/>
  <c r="R124" i="2"/>
  <c r="R123" i="2"/>
  <c r="R122" i="2"/>
  <c r="R121" i="2"/>
  <c r="R95" i="2"/>
  <c r="R94" i="2"/>
  <c r="R93" i="2"/>
  <c r="R92" i="2"/>
  <c r="R91" i="2"/>
  <c r="R90" i="2"/>
  <c r="R89" i="2"/>
  <c r="R88" i="2"/>
  <c r="R87" i="2"/>
  <c r="R130" i="4"/>
  <c r="R127" i="4"/>
  <c r="R126" i="4"/>
  <c r="R125" i="4"/>
  <c r="R124" i="4"/>
  <c r="R123" i="4"/>
  <c r="R122" i="4"/>
  <c r="R121" i="4"/>
  <c r="R95" i="4"/>
  <c r="R94" i="4"/>
  <c r="R93" i="4"/>
  <c r="R92" i="4"/>
  <c r="R91" i="4"/>
  <c r="R90" i="4"/>
  <c r="R89" i="4"/>
  <c r="R88" i="4"/>
  <c r="R87" i="4"/>
  <c r="R130" i="5"/>
  <c r="R127" i="5"/>
  <c r="R126" i="5"/>
  <c r="R125" i="5"/>
  <c r="R124" i="5"/>
  <c r="R123" i="5"/>
  <c r="R122" i="5"/>
  <c r="R121" i="5"/>
  <c r="R95" i="5"/>
  <c r="R94" i="5"/>
  <c r="R93" i="5"/>
  <c r="R92" i="5"/>
  <c r="R91" i="5"/>
  <c r="R90" i="5"/>
  <c r="R89" i="5"/>
  <c r="R88" i="5"/>
  <c r="R87" i="5"/>
  <c r="Q130" i="5"/>
  <c r="Q127" i="5"/>
  <c r="Q126" i="5"/>
  <c r="Q125" i="5"/>
  <c r="Q124" i="5"/>
  <c r="Q123" i="5"/>
  <c r="Q122" i="5"/>
  <c r="Q121" i="5"/>
  <c r="Q95" i="5"/>
  <c r="Q94" i="5"/>
  <c r="Q93" i="5"/>
  <c r="Q92" i="5"/>
  <c r="Q91" i="5"/>
  <c r="Q90" i="5"/>
  <c r="Q89" i="5"/>
  <c r="Q88" i="5"/>
  <c r="Q87" i="5"/>
  <c r="Q130" i="4"/>
  <c r="Q127" i="4"/>
  <c r="Q126" i="4"/>
  <c r="Q125" i="4"/>
  <c r="Q124" i="4"/>
  <c r="Q123" i="4"/>
  <c r="Q122" i="4"/>
  <c r="Q121" i="4"/>
  <c r="Q95" i="4"/>
  <c r="Q94" i="4"/>
  <c r="Q93" i="4"/>
  <c r="Q92" i="4"/>
  <c r="Q91" i="4"/>
  <c r="Q90" i="4"/>
  <c r="Q89" i="4"/>
  <c r="Q88" i="4"/>
  <c r="Q87" i="4"/>
  <c r="Q130" i="2"/>
  <c r="Q127" i="2"/>
  <c r="Q126" i="2"/>
  <c r="Q125" i="2"/>
  <c r="Q124" i="2"/>
  <c r="Q123" i="2"/>
  <c r="Q122" i="2"/>
  <c r="Q121" i="2"/>
  <c r="Q95" i="2"/>
  <c r="Q94" i="2"/>
  <c r="Q93" i="2"/>
  <c r="Q92" i="2"/>
  <c r="Q91" i="2"/>
  <c r="Q90" i="2"/>
  <c r="Q89" i="2"/>
  <c r="Q88" i="2"/>
  <c r="Q87" i="2"/>
  <c r="P130" i="2"/>
  <c r="P127" i="2"/>
  <c r="P126" i="2"/>
  <c r="P125" i="2"/>
  <c r="P124" i="2"/>
  <c r="P123" i="2"/>
  <c r="P122" i="2"/>
  <c r="P121" i="2"/>
  <c r="P95" i="2"/>
  <c r="P94" i="2"/>
  <c r="P93" i="2"/>
  <c r="P92" i="2"/>
  <c r="P91" i="2"/>
  <c r="P90" i="2"/>
  <c r="P89" i="2"/>
  <c r="P88" i="2"/>
  <c r="P87" i="2"/>
  <c r="P130" i="4"/>
  <c r="P127" i="4"/>
  <c r="P126" i="4"/>
  <c r="P125" i="4"/>
  <c r="P124" i="4"/>
  <c r="P123" i="4"/>
  <c r="P122" i="4"/>
  <c r="P121" i="4"/>
  <c r="P95" i="4"/>
  <c r="P94" i="4"/>
  <c r="P93" i="4"/>
  <c r="P92" i="4"/>
  <c r="P91" i="4"/>
  <c r="P90" i="4"/>
  <c r="P89" i="4"/>
  <c r="P88" i="4"/>
  <c r="P87" i="4"/>
  <c r="P130" i="5"/>
  <c r="P127" i="5"/>
  <c r="P126" i="5"/>
  <c r="P125" i="5"/>
  <c r="P124" i="5"/>
  <c r="P123" i="5"/>
  <c r="P122" i="5"/>
  <c r="P121" i="5"/>
  <c r="P128" i="5" s="1"/>
  <c r="P131" i="5" s="1"/>
  <c r="P95" i="5"/>
  <c r="P94" i="5"/>
  <c r="P93" i="5"/>
  <c r="P92" i="5"/>
  <c r="P91" i="5"/>
  <c r="P90" i="5"/>
  <c r="P89" i="5"/>
  <c r="P88" i="5"/>
  <c r="P87" i="5"/>
  <c r="O130" i="5"/>
  <c r="O127" i="5"/>
  <c r="O126" i="5"/>
  <c r="O125" i="5"/>
  <c r="O124" i="5"/>
  <c r="O123" i="5"/>
  <c r="O122" i="5"/>
  <c r="O121" i="5"/>
  <c r="O91" i="5"/>
  <c r="O130" i="4"/>
  <c r="O127" i="4"/>
  <c r="O126" i="4"/>
  <c r="O125" i="4"/>
  <c r="O124" i="4"/>
  <c r="O123" i="4"/>
  <c r="O122" i="4"/>
  <c r="O121" i="4"/>
  <c r="O91" i="4"/>
  <c r="O130" i="2"/>
  <c r="O127" i="2"/>
  <c r="O126" i="2"/>
  <c r="O125" i="2"/>
  <c r="O124" i="2"/>
  <c r="O123" i="2"/>
  <c r="O122" i="2"/>
  <c r="O121" i="2"/>
  <c r="O91" i="2"/>
  <c r="S128" i="5" l="1"/>
  <c r="S131" i="5" s="1"/>
  <c r="S128" i="4"/>
  <c r="S131" i="4" s="1"/>
  <c r="S128" i="2"/>
  <c r="S131" i="2" s="1"/>
  <c r="R128" i="4"/>
  <c r="R131" i="4" s="1"/>
  <c r="R128" i="5"/>
  <c r="R131" i="5" s="1"/>
  <c r="Q128" i="2"/>
  <c r="Q131" i="2" s="1"/>
  <c r="Q128" i="5"/>
  <c r="Q131" i="5" s="1"/>
  <c r="Q128" i="4"/>
  <c r="Q131" i="4" s="1"/>
  <c r="P128" i="4"/>
  <c r="P131" i="4" s="1"/>
  <c r="P128" i="2"/>
  <c r="P131" i="2" s="1"/>
  <c r="O128" i="5"/>
  <c r="O131" i="5" s="1"/>
  <c r="O94" i="5"/>
  <c r="O87" i="5"/>
  <c r="O92" i="5"/>
  <c r="O89" i="5"/>
  <c r="O88" i="5"/>
  <c r="O90" i="5"/>
  <c r="O128" i="4"/>
  <c r="O131" i="4" s="1"/>
  <c r="O94" i="4"/>
  <c r="O87" i="4"/>
  <c r="O89" i="4"/>
  <c r="O92" i="4"/>
  <c r="O88" i="4"/>
  <c r="O90" i="4"/>
  <c r="O128" i="2"/>
  <c r="O131" i="2" s="1"/>
  <c r="O94" i="2"/>
  <c r="O89" i="2"/>
  <c r="O92" i="2"/>
  <c r="O88" i="2"/>
  <c r="O87" i="2"/>
  <c r="O90" i="2"/>
  <c r="O95" i="5" l="1"/>
  <c r="O93" i="5"/>
  <c r="O95" i="4"/>
  <c r="O93" i="4"/>
  <c r="O93" i="2"/>
  <c r="O95" i="2"/>
  <c r="N130" i="5"/>
  <c r="N127" i="5"/>
  <c r="N126" i="5"/>
  <c r="N125" i="5"/>
  <c r="N124" i="5"/>
  <c r="N123" i="5"/>
  <c r="N122" i="5"/>
  <c r="N121" i="5"/>
  <c r="N91" i="4"/>
  <c r="N130" i="4"/>
  <c r="N127" i="4"/>
  <c r="N126" i="4"/>
  <c r="N125" i="4"/>
  <c r="N124" i="4"/>
  <c r="N123" i="4"/>
  <c r="N122" i="4"/>
  <c r="N121" i="4"/>
  <c r="N79" i="2"/>
  <c r="N68" i="2"/>
  <c r="N91" i="2" s="1"/>
  <c r="N62" i="2"/>
  <c r="N70" i="2" s="1"/>
  <c r="N73" i="2" s="1"/>
  <c r="N58" i="2"/>
  <c r="N44" i="2"/>
  <c r="N38" i="2"/>
  <c r="N26" i="2"/>
  <c r="N40" i="2" s="1"/>
  <c r="N46" i="2" s="1"/>
  <c r="N130" i="2"/>
  <c r="N127" i="2"/>
  <c r="N126" i="2"/>
  <c r="N125" i="2"/>
  <c r="N124" i="2"/>
  <c r="N123" i="2"/>
  <c r="N122" i="2"/>
  <c r="N121" i="2"/>
  <c r="N16" i="2"/>
  <c r="N90" i="5" l="1"/>
  <c r="N91" i="5"/>
  <c r="N128" i="5"/>
  <c r="N131" i="5" s="1"/>
  <c r="N128" i="4"/>
  <c r="N131" i="4" s="1"/>
  <c r="N94" i="4"/>
  <c r="N88" i="4"/>
  <c r="N89" i="4"/>
  <c r="N92" i="4"/>
  <c r="N90" i="4"/>
  <c r="N81" i="2"/>
  <c r="N128" i="2"/>
  <c r="N131" i="2" s="1"/>
  <c r="N94" i="2"/>
  <c r="N87" i="2"/>
  <c r="N88" i="2"/>
  <c r="N89" i="2"/>
  <c r="N92" i="2"/>
  <c r="N90" i="2"/>
  <c r="M121" i="5"/>
  <c r="M122" i="5"/>
  <c r="M123" i="5"/>
  <c r="M124" i="5"/>
  <c r="M125" i="5"/>
  <c r="M126" i="5"/>
  <c r="M127" i="5"/>
  <c r="M130" i="5"/>
  <c r="M108" i="5"/>
  <c r="M109" i="5"/>
  <c r="M110" i="5"/>
  <c r="M103" i="5"/>
  <c r="M104" i="5"/>
  <c r="M105" i="5"/>
  <c r="M79" i="5"/>
  <c r="M68" i="5"/>
  <c r="M91" i="5" s="1"/>
  <c r="M58" i="5"/>
  <c r="M62" i="5" s="1"/>
  <c r="M44" i="5"/>
  <c r="M38" i="5"/>
  <c r="M26" i="5"/>
  <c r="M16" i="5"/>
  <c r="M121" i="4"/>
  <c r="M122" i="4"/>
  <c r="M123" i="4"/>
  <c r="M124" i="4"/>
  <c r="M125" i="4"/>
  <c r="M126" i="4"/>
  <c r="M127" i="4"/>
  <c r="M130" i="4"/>
  <c r="M108" i="4"/>
  <c r="M109" i="4"/>
  <c r="M110" i="4" s="1"/>
  <c r="M103" i="4"/>
  <c r="M104" i="4"/>
  <c r="M105" i="4"/>
  <c r="M79" i="4"/>
  <c r="M68" i="4"/>
  <c r="M91" i="4" s="1"/>
  <c r="M58" i="4"/>
  <c r="M62" i="4" s="1"/>
  <c r="M70" i="4" s="1"/>
  <c r="M94" i="4" s="1"/>
  <c r="M44" i="4"/>
  <c r="M38" i="4"/>
  <c r="M26" i="4"/>
  <c r="M16" i="4"/>
  <c r="M121" i="2"/>
  <c r="M122" i="2"/>
  <c r="M123" i="2"/>
  <c r="M124" i="2"/>
  <c r="M125" i="2"/>
  <c r="M126" i="2"/>
  <c r="M127" i="2"/>
  <c r="M130" i="2"/>
  <c r="M109" i="2"/>
  <c r="M110" i="2" s="1"/>
  <c r="M108" i="2"/>
  <c r="M103" i="2"/>
  <c r="M104" i="2"/>
  <c r="M105" i="2"/>
  <c r="M79" i="2"/>
  <c r="M68" i="2"/>
  <c r="M91" i="2" s="1"/>
  <c r="M58" i="2"/>
  <c r="M62" i="2" s="1"/>
  <c r="M70" i="2" s="1"/>
  <c r="M94" i="2" s="1"/>
  <c r="M44" i="2"/>
  <c r="M38" i="2"/>
  <c r="M26" i="2"/>
  <c r="M16" i="2"/>
  <c r="M128" i="5" l="1"/>
  <c r="M131" i="5" s="1"/>
  <c r="M128" i="4"/>
  <c r="M131" i="4" s="1"/>
  <c r="N87" i="4"/>
  <c r="M128" i="2"/>
  <c r="M131" i="2" s="1"/>
  <c r="M90" i="5"/>
  <c r="N88" i="5"/>
  <c r="N92" i="5"/>
  <c r="N87" i="5"/>
  <c r="N89" i="5"/>
  <c r="M40" i="5"/>
  <c r="M87" i="5" s="1"/>
  <c r="N94" i="5"/>
  <c r="M40" i="4"/>
  <c r="N95" i="4"/>
  <c r="N93" i="4"/>
  <c r="N95" i="2"/>
  <c r="N93" i="2"/>
  <c r="M88" i="5"/>
  <c r="M89" i="4"/>
  <c r="M46" i="4"/>
  <c r="M87" i="4"/>
  <c r="M88" i="4"/>
  <c r="M92" i="4"/>
  <c r="M90" i="4"/>
  <c r="M73" i="4"/>
  <c r="M70" i="5"/>
  <c r="M81" i="4"/>
  <c r="M40" i="2"/>
  <c r="M46" i="2" s="1"/>
  <c r="M90" i="2"/>
  <c r="M73" i="2"/>
  <c r="L108" i="5"/>
  <c r="L79" i="5"/>
  <c r="L68" i="5"/>
  <c r="L90" i="5" s="1"/>
  <c r="L58" i="5"/>
  <c r="L62" i="5" s="1"/>
  <c r="L44" i="5"/>
  <c r="L38" i="5"/>
  <c r="L26" i="5"/>
  <c r="L130" i="5"/>
  <c r="L127" i="5"/>
  <c r="L126" i="5"/>
  <c r="L125" i="5"/>
  <c r="L124" i="5"/>
  <c r="L123" i="5"/>
  <c r="L122" i="5"/>
  <c r="L121" i="5"/>
  <c r="L109" i="5"/>
  <c r="L110" i="5" s="1"/>
  <c r="L105" i="5"/>
  <c r="L104" i="5"/>
  <c r="L103" i="5"/>
  <c r="L16" i="5"/>
  <c r="L108" i="4"/>
  <c r="L79" i="4"/>
  <c r="L68" i="4"/>
  <c r="L58" i="4"/>
  <c r="L62" i="4" s="1"/>
  <c r="L44" i="4"/>
  <c r="L38" i="4"/>
  <c r="L26" i="4"/>
  <c r="L130" i="4"/>
  <c r="L127" i="4"/>
  <c r="L126" i="4"/>
  <c r="L125" i="4"/>
  <c r="L124" i="4"/>
  <c r="L123" i="4"/>
  <c r="L122" i="4"/>
  <c r="L121" i="4"/>
  <c r="L109" i="4"/>
  <c r="L110" i="4" s="1"/>
  <c r="L105" i="4"/>
  <c r="L104" i="4"/>
  <c r="L103" i="4"/>
  <c r="L16" i="4"/>
  <c r="L108" i="2"/>
  <c r="L79" i="2"/>
  <c r="L68" i="2"/>
  <c r="L90" i="2" s="1"/>
  <c r="L58" i="2"/>
  <c r="L62" i="2" s="1"/>
  <c r="L44" i="2"/>
  <c r="L38" i="2"/>
  <c r="L26" i="2"/>
  <c r="L130" i="2"/>
  <c r="L127" i="2"/>
  <c r="L126" i="2"/>
  <c r="L125" i="2"/>
  <c r="L124" i="2"/>
  <c r="L123" i="2"/>
  <c r="L122" i="2"/>
  <c r="L121" i="2"/>
  <c r="L109" i="2"/>
  <c r="L110" i="2" s="1"/>
  <c r="L105" i="2"/>
  <c r="L104" i="2"/>
  <c r="L103" i="2"/>
  <c r="L16" i="2"/>
  <c r="M89" i="5" l="1"/>
  <c r="M92" i="5"/>
  <c r="M46" i="5"/>
  <c r="N95" i="5"/>
  <c r="N93" i="5"/>
  <c r="M73" i="5"/>
  <c r="M94" i="5"/>
  <c r="M93" i="4"/>
  <c r="M95" i="4"/>
  <c r="L91" i="5"/>
  <c r="L70" i="4"/>
  <c r="L73" i="4" s="1"/>
  <c r="L81" i="4" s="1"/>
  <c r="L70" i="5"/>
  <c r="L73" i="5" s="1"/>
  <c r="L81" i="5" s="1"/>
  <c r="L91" i="4"/>
  <c r="L128" i="4"/>
  <c r="L131" i="4" s="1"/>
  <c r="M87" i="2"/>
  <c r="M88" i="2"/>
  <c r="M92" i="2"/>
  <c r="M89" i="2"/>
  <c r="L40" i="2"/>
  <c r="L46" i="2" s="1"/>
  <c r="L91" i="2"/>
  <c r="M81" i="2"/>
  <c r="M95" i="2"/>
  <c r="M93" i="2"/>
  <c r="L70" i="2"/>
  <c r="L73" i="2" s="1"/>
  <c r="L81" i="2" s="1"/>
  <c r="L40" i="5"/>
  <c r="L46" i="5" s="1"/>
  <c r="L128" i="5"/>
  <c r="L131" i="5" s="1"/>
  <c r="L40" i="4"/>
  <c r="L46" i="4" s="1"/>
  <c r="L90" i="4"/>
  <c r="L128" i="2"/>
  <c r="L131" i="2" s="1"/>
  <c r="K130" i="5"/>
  <c r="K127" i="5"/>
  <c r="K126" i="5"/>
  <c r="K125" i="5"/>
  <c r="K124" i="5"/>
  <c r="K123" i="5"/>
  <c r="K122" i="5"/>
  <c r="K121" i="5"/>
  <c r="K109" i="5"/>
  <c r="K110" i="5" s="1"/>
  <c r="K105" i="5"/>
  <c r="K104" i="5"/>
  <c r="K103" i="5"/>
  <c r="K108" i="5"/>
  <c r="K79" i="5"/>
  <c r="K68" i="5"/>
  <c r="K90" i="5" s="1"/>
  <c r="K58" i="5"/>
  <c r="K62" i="5" s="1"/>
  <c r="K44" i="5"/>
  <c r="K38" i="5"/>
  <c r="K26" i="5"/>
  <c r="K16" i="5"/>
  <c r="K130" i="4"/>
  <c r="K127" i="4"/>
  <c r="K126" i="4"/>
  <c r="K125" i="4"/>
  <c r="K124" i="4"/>
  <c r="K123" i="4"/>
  <c r="K122" i="4"/>
  <c r="K121" i="4"/>
  <c r="K109" i="4"/>
  <c r="K110" i="4" s="1"/>
  <c r="K105" i="4"/>
  <c r="K104" i="4"/>
  <c r="K103" i="4"/>
  <c r="K108" i="4"/>
  <c r="K79" i="4"/>
  <c r="K68" i="4"/>
  <c r="K91" i="4" s="1"/>
  <c r="K58" i="4"/>
  <c r="K62" i="4" s="1"/>
  <c r="K44" i="4"/>
  <c r="K38" i="4"/>
  <c r="K26" i="4"/>
  <c r="K16" i="4"/>
  <c r="L94" i="2" l="1"/>
  <c r="M81" i="5"/>
  <c r="M93" i="5"/>
  <c r="M95" i="5"/>
  <c r="L94" i="5"/>
  <c r="L94" i="4"/>
  <c r="L92" i="4"/>
  <c r="L89" i="4"/>
  <c r="L87" i="4"/>
  <c r="L88" i="5"/>
  <c r="L88" i="4"/>
  <c r="L92" i="5"/>
  <c r="L89" i="5"/>
  <c r="L87" i="5"/>
  <c r="L87" i="2"/>
  <c r="L88" i="2"/>
  <c r="L92" i="2"/>
  <c r="L89" i="2"/>
  <c r="L93" i="5"/>
  <c r="L95" i="5"/>
  <c r="L95" i="4"/>
  <c r="L93" i="4"/>
  <c r="L93" i="2"/>
  <c r="L95" i="2"/>
  <c r="K70" i="4"/>
  <c r="K94" i="4" s="1"/>
  <c r="K90" i="4"/>
  <c r="K70" i="5"/>
  <c r="K73" i="5" s="1"/>
  <c r="K91" i="5"/>
  <c r="K40" i="5"/>
  <c r="K89" i="5" s="1"/>
  <c r="K128" i="5"/>
  <c r="K131" i="5" s="1"/>
  <c r="K128" i="4"/>
  <c r="K131" i="4" s="1"/>
  <c r="K40" i="4"/>
  <c r="K92" i="4" s="1"/>
  <c r="K73" i="4" l="1"/>
  <c r="K81" i="4" s="1"/>
  <c r="K94" i="5"/>
  <c r="K88" i="5"/>
  <c r="K46" i="5"/>
  <c r="K87" i="5"/>
  <c r="K92" i="5"/>
  <c r="K93" i="5"/>
  <c r="K95" i="5"/>
  <c r="K81" i="5"/>
  <c r="K87" i="4"/>
  <c r="K89" i="4"/>
  <c r="K46" i="4"/>
  <c r="K88" i="4"/>
  <c r="K93" i="4" l="1"/>
  <c r="K95" i="4"/>
  <c r="K130" i="2"/>
  <c r="K127" i="2"/>
  <c r="K126" i="2"/>
  <c r="K125" i="2"/>
  <c r="K124" i="2"/>
  <c r="K123" i="2"/>
  <c r="K122" i="2"/>
  <c r="K121" i="2"/>
  <c r="K109" i="2"/>
  <c r="K110" i="2" s="1"/>
  <c r="K105" i="2"/>
  <c r="K104" i="2"/>
  <c r="K103" i="2"/>
  <c r="K108" i="2"/>
  <c r="K79" i="2"/>
  <c r="K68" i="2"/>
  <c r="K91" i="2" s="1"/>
  <c r="K58" i="2"/>
  <c r="K62" i="2" s="1"/>
  <c r="K44" i="2"/>
  <c r="K38" i="2"/>
  <c r="K26" i="2"/>
  <c r="K16" i="2"/>
  <c r="K70" i="2" l="1"/>
  <c r="K90" i="2"/>
  <c r="K40" i="2"/>
  <c r="K46" i="2" s="1"/>
  <c r="K128" i="2"/>
  <c r="K131" i="2" s="1"/>
  <c r="K94" i="2"/>
  <c r="K73" i="2"/>
  <c r="K81" i="2" s="1"/>
  <c r="K87" i="2" l="1"/>
  <c r="K89" i="2"/>
  <c r="K88" i="2"/>
  <c r="K92" i="2"/>
  <c r="K93" i="2"/>
  <c r="K95" i="2"/>
  <c r="J44" i="5" l="1"/>
  <c r="J38" i="5"/>
  <c r="J26" i="5"/>
  <c r="J130" i="5"/>
  <c r="J127" i="5"/>
  <c r="J126" i="5"/>
  <c r="J125" i="5"/>
  <c r="J124" i="5"/>
  <c r="J123" i="5"/>
  <c r="J122" i="5"/>
  <c r="J121" i="5"/>
  <c r="J109" i="5"/>
  <c r="J110" i="5" s="1"/>
  <c r="J105" i="5"/>
  <c r="J104" i="5"/>
  <c r="J103" i="5"/>
  <c r="J108" i="5"/>
  <c r="J79" i="5"/>
  <c r="J68" i="5"/>
  <c r="J91" i="5" s="1"/>
  <c r="J58" i="5"/>
  <c r="J62" i="5" s="1"/>
  <c r="J16" i="5"/>
  <c r="J44" i="4"/>
  <c r="J38" i="4"/>
  <c r="J26" i="4"/>
  <c r="J40" i="4" s="1"/>
  <c r="J46" i="4" s="1"/>
  <c r="J130" i="4"/>
  <c r="J127" i="4"/>
  <c r="J126" i="4"/>
  <c r="J125" i="4"/>
  <c r="J124" i="4"/>
  <c r="J123" i="4"/>
  <c r="J122" i="4"/>
  <c r="J121" i="4"/>
  <c r="J109" i="4"/>
  <c r="J110" i="4" s="1"/>
  <c r="J105" i="4"/>
  <c r="J104" i="4"/>
  <c r="J103" i="4"/>
  <c r="J108" i="4"/>
  <c r="J79" i="4"/>
  <c r="J68" i="4"/>
  <c r="J91" i="4" s="1"/>
  <c r="J58" i="4"/>
  <c r="J62" i="4" s="1"/>
  <c r="J16" i="4"/>
  <c r="J44" i="2"/>
  <c r="J38" i="2"/>
  <c r="J26" i="2"/>
  <c r="J70" i="5" l="1"/>
  <c r="J90" i="5"/>
  <c r="J40" i="2"/>
  <c r="J46" i="2" s="1"/>
  <c r="J40" i="5"/>
  <c r="J46" i="5" s="1"/>
  <c r="J70" i="4"/>
  <c r="J94" i="4" s="1"/>
  <c r="J90" i="4"/>
  <c r="J128" i="5"/>
  <c r="J131" i="5" s="1"/>
  <c r="J94" i="5"/>
  <c r="J73" i="5"/>
  <c r="J128" i="4"/>
  <c r="J131" i="4" s="1"/>
  <c r="J89" i="4"/>
  <c r="J92" i="4"/>
  <c r="J88" i="4"/>
  <c r="J89" i="5" l="1"/>
  <c r="J87" i="4"/>
  <c r="J87" i="5"/>
  <c r="J88" i="5"/>
  <c r="J73" i="4"/>
  <c r="J81" i="4" s="1"/>
  <c r="J92" i="5"/>
  <c r="J93" i="5"/>
  <c r="J95" i="5"/>
  <c r="J81" i="5"/>
  <c r="J95" i="4" l="1"/>
  <c r="J93" i="4"/>
  <c r="J130" i="2"/>
  <c r="J127" i="2"/>
  <c r="J126" i="2"/>
  <c r="J125" i="2"/>
  <c r="J124" i="2"/>
  <c r="J123" i="2"/>
  <c r="J122" i="2"/>
  <c r="J121" i="2"/>
  <c r="J109" i="2"/>
  <c r="J110" i="2" s="1"/>
  <c r="J105" i="2"/>
  <c r="J104" i="2"/>
  <c r="J103" i="2"/>
  <c r="J108" i="2"/>
  <c r="J79" i="2"/>
  <c r="J68" i="2"/>
  <c r="J91" i="2" s="1"/>
  <c r="J58" i="2"/>
  <c r="J62" i="2" s="1"/>
  <c r="J16" i="2"/>
  <c r="J128" i="2" l="1"/>
  <c r="J131" i="2" s="1"/>
  <c r="J70" i="2"/>
  <c r="J73" i="2" s="1"/>
  <c r="J90" i="2"/>
  <c r="J89" i="2"/>
  <c r="J92" i="2"/>
  <c r="J88" i="2"/>
  <c r="J94" i="2"/>
  <c r="G16" i="5"/>
  <c r="H16" i="5"/>
  <c r="I16" i="5"/>
  <c r="I130" i="5"/>
  <c r="I127" i="5"/>
  <c r="I126" i="5"/>
  <c r="I125" i="5"/>
  <c r="I124" i="5"/>
  <c r="I123" i="5"/>
  <c r="I122" i="5"/>
  <c r="I121" i="5"/>
  <c r="I109" i="5"/>
  <c r="I110" i="5" s="1"/>
  <c r="I105" i="5"/>
  <c r="I104" i="5"/>
  <c r="I103" i="5"/>
  <c r="I108" i="5"/>
  <c r="I79" i="5"/>
  <c r="I68" i="5"/>
  <c r="I90" i="5" s="1"/>
  <c r="I58" i="5"/>
  <c r="I62" i="5" s="1"/>
  <c r="I44" i="5"/>
  <c r="I38" i="5"/>
  <c r="I26" i="5"/>
  <c r="G16" i="4"/>
  <c r="H16" i="4"/>
  <c r="I16" i="4"/>
  <c r="I130" i="4"/>
  <c r="I127" i="4"/>
  <c r="I126" i="4"/>
  <c r="I125" i="4"/>
  <c r="I124" i="4"/>
  <c r="I123" i="4"/>
  <c r="I122" i="4"/>
  <c r="I121" i="4"/>
  <c r="I109" i="4"/>
  <c r="I110" i="4" s="1"/>
  <c r="I105" i="4"/>
  <c r="I104" i="4"/>
  <c r="I103" i="4"/>
  <c r="I108" i="4"/>
  <c r="I79" i="4"/>
  <c r="I68" i="4"/>
  <c r="I91" i="4" s="1"/>
  <c r="I58" i="4"/>
  <c r="I62" i="4" s="1"/>
  <c r="I44" i="4"/>
  <c r="I38" i="4"/>
  <c r="I26" i="4"/>
  <c r="G16" i="2"/>
  <c r="H16" i="2"/>
  <c r="I16" i="2"/>
  <c r="I130" i="2"/>
  <c r="I127" i="2"/>
  <c r="I126" i="2"/>
  <c r="I125" i="2"/>
  <c r="I124" i="2"/>
  <c r="I123" i="2"/>
  <c r="I122" i="2"/>
  <c r="I121" i="2"/>
  <c r="I109" i="2"/>
  <c r="I110" i="2" s="1"/>
  <c r="I105" i="2"/>
  <c r="I104" i="2"/>
  <c r="I103" i="2"/>
  <c r="I108" i="2"/>
  <c r="I79" i="2"/>
  <c r="I68" i="2"/>
  <c r="I91" i="2" s="1"/>
  <c r="I58" i="2"/>
  <c r="I62" i="2" s="1"/>
  <c r="I44" i="2"/>
  <c r="I38" i="2"/>
  <c r="I26" i="2"/>
  <c r="J87" i="2" l="1"/>
  <c r="J93" i="2"/>
  <c r="J95" i="2"/>
  <c r="J81" i="2"/>
  <c r="I40" i="5"/>
  <c r="I89" i="5" s="1"/>
  <c r="I70" i="4"/>
  <c r="I73" i="4" s="1"/>
  <c r="I90" i="4"/>
  <c r="I70" i="5"/>
  <c r="I73" i="5" s="1"/>
  <c r="I81" i="5" s="1"/>
  <c r="I91" i="5"/>
  <c r="I40" i="4"/>
  <c r="I40" i="2"/>
  <c r="I89" i="2" s="1"/>
  <c r="I70" i="2"/>
  <c r="I73" i="2" s="1"/>
  <c r="I90" i="2"/>
  <c r="I128" i="5"/>
  <c r="I131" i="5" s="1"/>
  <c r="I128" i="4"/>
  <c r="I131" i="4" s="1"/>
  <c r="I94" i="4"/>
  <c r="I128" i="2"/>
  <c r="I131" i="2" s="1"/>
  <c r="E58" i="5"/>
  <c r="F58" i="5"/>
  <c r="G58" i="5"/>
  <c r="H58" i="5"/>
  <c r="H44" i="5"/>
  <c r="H38" i="5"/>
  <c r="H26" i="5"/>
  <c r="G58" i="4"/>
  <c r="H58" i="4"/>
  <c r="H44" i="4"/>
  <c r="H38" i="4"/>
  <c r="H26" i="4"/>
  <c r="G109" i="2"/>
  <c r="H109" i="2"/>
  <c r="H58" i="2"/>
  <c r="I87" i="4" l="1"/>
  <c r="I94" i="2"/>
  <c r="I92" i="2"/>
  <c r="I88" i="5"/>
  <c r="I94" i="5"/>
  <c r="I46" i="5"/>
  <c r="I92" i="5"/>
  <c r="I87" i="5"/>
  <c r="I89" i="4"/>
  <c r="I88" i="4"/>
  <c r="H40" i="5"/>
  <c r="H46" i="5" s="1"/>
  <c r="I46" i="4"/>
  <c r="I92" i="4"/>
  <c r="I46" i="2"/>
  <c r="I87" i="2"/>
  <c r="I88" i="2"/>
  <c r="I93" i="5"/>
  <c r="I95" i="5"/>
  <c r="H40" i="4"/>
  <c r="H46" i="4" s="1"/>
  <c r="I95" i="4"/>
  <c r="I93" i="4"/>
  <c r="I81" i="4"/>
  <c r="I95" i="2"/>
  <c r="I93" i="2"/>
  <c r="I81" i="2"/>
  <c r="H130" i="5"/>
  <c r="H127" i="5"/>
  <c r="H126" i="5"/>
  <c r="H125" i="5"/>
  <c r="H124" i="5"/>
  <c r="H123" i="5"/>
  <c r="H122" i="5"/>
  <c r="H121" i="5"/>
  <c r="H109" i="5"/>
  <c r="H110" i="5" s="1"/>
  <c r="H105" i="5"/>
  <c r="H104" i="5"/>
  <c r="H103" i="5"/>
  <c r="H108" i="5"/>
  <c r="H79" i="5"/>
  <c r="H68" i="5"/>
  <c r="H90" i="5" s="1"/>
  <c r="H62" i="5"/>
  <c r="H130" i="4"/>
  <c r="H127" i="4"/>
  <c r="H126" i="4"/>
  <c r="H125" i="4"/>
  <c r="H124" i="4"/>
  <c r="H123" i="4"/>
  <c r="H122" i="4"/>
  <c r="H121" i="4"/>
  <c r="H109" i="4"/>
  <c r="H110" i="4" s="1"/>
  <c r="H105" i="4"/>
  <c r="H104" i="4"/>
  <c r="H103" i="4"/>
  <c r="H108" i="4"/>
  <c r="H79" i="4"/>
  <c r="H68" i="4"/>
  <c r="H90" i="4" s="1"/>
  <c r="H62" i="4"/>
  <c r="E58" i="2"/>
  <c r="F58" i="2"/>
  <c r="G58" i="2"/>
  <c r="G62" i="2" s="1"/>
  <c r="H130" i="2"/>
  <c r="H127" i="2"/>
  <c r="H126" i="2"/>
  <c r="H125" i="2"/>
  <c r="H124" i="2"/>
  <c r="H123" i="2"/>
  <c r="H122" i="2"/>
  <c r="H121" i="2"/>
  <c r="H110" i="2"/>
  <c r="H105" i="2"/>
  <c r="H104" i="2"/>
  <c r="H103" i="2"/>
  <c r="H108" i="2"/>
  <c r="H79" i="2"/>
  <c r="H68" i="2"/>
  <c r="H90" i="2" s="1"/>
  <c r="H62" i="2"/>
  <c r="H44" i="2"/>
  <c r="H38" i="2"/>
  <c r="H26" i="2"/>
  <c r="G121" i="5"/>
  <c r="G122" i="5"/>
  <c r="G123" i="5"/>
  <c r="G124" i="5"/>
  <c r="G125" i="5"/>
  <c r="G126" i="5"/>
  <c r="G127" i="5"/>
  <c r="G130" i="5"/>
  <c r="G103" i="5"/>
  <c r="G104" i="5"/>
  <c r="G105" i="5"/>
  <c r="G109" i="5"/>
  <c r="G110" i="5" s="1"/>
  <c r="G79" i="5"/>
  <c r="G68" i="5"/>
  <c r="G90" i="5" s="1"/>
  <c r="G62" i="5"/>
  <c r="G44" i="5"/>
  <c r="G38" i="5"/>
  <c r="G26" i="5"/>
  <c r="G121" i="4"/>
  <c r="G122" i="4"/>
  <c r="G123" i="4"/>
  <c r="G124" i="4"/>
  <c r="G125" i="4"/>
  <c r="G126" i="4"/>
  <c r="G127" i="4"/>
  <c r="G130" i="4"/>
  <c r="G103" i="4"/>
  <c r="G104" i="4"/>
  <c r="G105" i="4"/>
  <c r="G109" i="4"/>
  <c r="G110" i="4" s="1"/>
  <c r="G108" i="4"/>
  <c r="G79" i="4"/>
  <c r="G68" i="4"/>
  <c r="G91" i="4" s="1"/>
  <c r="G62" i="4"/>
  <c r="G44" i="4"/>
  <c r="G38" i="4"/>
  <c r="G26" i="4"/>
  <c r="G121" i="2"/>
  <c r="G122" i="2"/>
  <c r="G123" i="2"/>
  <c r="G124" i="2"/>
  <c r="G125" i="2"/>
  <c r="G126" i="2"/>
  <c r="G127" i="2"/>
  <c r="G130" i="2"/>
  <c r="G103" i="2"/>
  <c r="G104" i="2"/>
  <c r="G105" i="2"/>
  <c r="G110" i="2"/>
  <c r="G108" i="2"/>
  <c r="G79" i="2"/>
  <c r="G68" i="2"/>
  <c r="G91" i="2" s="1"/>
  <c r="G44" i="2"/>
  <c r="G38" i="2"/>
  <c r="G26" i="2"/>
  <c r="H88" i="4" l="1"/>
  <c r="G40" i="5"/>
  <c r="G88" i="5" s="1"/>
  <c r="G128" i="5"/>
  <c r="G131" i="5" s="1"/>
  <c r="H70" i="5"/>
  <c r="H87" i="5" s="1"/>
  <c r="H92" i="4"/>
  <c r="G70" i="4"/>
  <c r="G73" i="4" s="1"/>
  <c r="G40" i="4"/>
  <c r="G88" i="4" s="1"/>
  <c r="G128" i="4"/>
  <c r="G131" i="4" s="1"/>
  <c r="G40" i="2"/>
  <c r="G46" i="2" s="1"/>
  <c r="H40" i="2"/>
  <c r="H46" i="2" s="1"/>
  <c r="G90" i="2"/>
  <c r="G128" i="2"/>
  <c r="G131" i="2" s="1"/>
  <c r="H70" i="2"/>
  <c r="H73" i="2" s="1"/>
  <c r="H128" i="5"/>
  <c r="H131" i="5" s="1"/>
  <c r="G70" i="5"/>
  <c r="G73" i="5" s="1"/>
  <c r="G93" i="5" s="1"/>
  <c r="G91" i="5"/>
  <c r="H70" i="4"/>
  <c r="H87" i="4" s="1"/>
  <c r="G90" i="4"/>
  <c r="H128" i="4"/>
  <c r="H131" i="4" s="1"/>
  <c r="H92" i="5"/>
  <c r="H88" i="5"/>
  <c r="H89" i="5"/>
  <c r="H91" i="5"/>
  <c r="H91" i="4"/>
  <c r="H89" i="4"/>
  <c r="H128" i="2"/>
  <c r="H131" i="2" s="1"/>
  <c r="H91" i="2"/>
  <c r="G70" i="2"/>
  <c r="G94" i="4" l="1"/>
  <c r="H89" i="2"/>
  <c r="H94" i="2"/>
  <c r="G92" i="2"/>
  <c r="G92" i="5"/>
  <c r="G92" i="4"/>
  <c r="G87" i="4"/>
  <c r="H88" i="2"/>
  <c r="G89" i="2"/>
  <c r="G88" i="2"/>
  <c r="G87" i="5"/>
  <c r="G95" i="5"/>
  <c r="H73" i="5"/>
  <c r="H95" i="5" s="1"/>
  <c r="H94" i="5"/>
  <c r="G81" i="5"/>
  <c r="G89" i="5"/>
  <c r="G46" i="5"/>
  <c r="H73" i="4"/>
  <c r="H95" i="4" s="1"/>
  <c r="H94" i="4"/>
  <c r="G46" i="4"/>
  <c r="G89" i="4"/>
  <c r="H87" i="2"/>
  <c r="H92" i="2"/>
  <c r="G94" i="5"/>
  <c r="G81" i="4"/>
  <c r="G95" i="4"/>
  <c r="G93" i="4"/>
  <c r="G73" i="2"/>
  <c r="G87" i="2"/>
  <c r="G94" i="2"/>
  <c r="H81" i="2"/>
  <c r="H93" i="2"/>
  <c r="H95" i="2"/>
  <c r="F109" i="5"/>
  <c r="F110" i="5" s="1"/>
  <c r="F105" i="5"/>
  <c r="F104" i="5"/>
  <c r="F103" i="5"/>
  <c r="F108" i="5"/>
  <c r="F79" i="5"/>
  <c r="F68" i="5"/>
  <c r="F62" i="5"/>
  <c r="F44" i="5"/>
  <c r="F38" i="5"/>
  <c r="F26" i="5"/>
  <c r="F16" i="5"/>
  <c r="F109" i="4"/>
  <c r="F110" i="4" s="1"/>
  <c r="F105" i="4"/>
  <c r="F104" i="4"/>
  <c r="F103" i="4"/>
  <c r="F108" i="4"/>
  <c r="F79" i="4"/>
  <c r="F68" i="4"/>
  <c r="F58" i="4"/>
  <c r="F62" i="4" s="1"/>
  <c r="F44" i="4"/>
  <c r="F38" i="4"/>
  <c r="F26" i="4"/>
  <c r="F16" i="4"/>
  <c r="E68" i="2"/>
  <c r="E62" i="2"/>
  <c r="F108" i="2"/>
  <c r="F105" i="2"/>
  <c r="F104" i="2"/>
  <c r="F103" i="2"/>
  <c r="F109" i="2"/>
  <c r="F110" i="2" s="1"/>
  <c r="F79" i="2"/>
  <c r="F68" i="2"/>
  <c r="F62" i="2"/>
  <c r="F44" i="2"/>
  <c r="F38" i="2"/>
  <c r="F26" i="2"/>
  <c r="F16" i="2"/>
  <c r="H93" i="5" l="1"/>
  <c r="H81" i="5"/>
  <c r="F70" i="5"/>
  <c r="F73" i="5" s="1"/>
  <c r="F81" i="5" s="1"/>
  <c r="F40" i="5"/>
  <c r="F46" i="5" s="1"/>
  <c r="H81" i="4"/>
  <c r="H93" i="4"/>
  <c r="F70" i="4"/>
  <c r="F73" i="4" s="1"/>
  <c r="F81" i="4" s="1"/>
  <c r="F40" i="4"/>
  <c r="F46" i="4" s="1"/>
  <c r="F70" i="2"/>
  <c r="F73" i="2" s="1"/>
  <c r="F81" i="2" s="1"/>
  <c r="E70" i="2"/>
  <c r="F40" i="2"/>
  <c r="F46" i="2" s="1"/>
  <c r="G81" i="2"/>
  <c r="G93" i="2"/>
  <c r="G95" i="2"/>
  <c r="F130" i="5"/>
  <c r="F127" i="5"/>
  <c r="F126" i="5"/>
  <c r="F125" i="5"/>
  <c r="F124" i="5"/>
  <c r="F123" i="5"/>
  <c r="F122" i="5"/>
  <c r="F121" i="5"/>
  <c r="F90" i="5"/>
  <c r="F130" i="4"/>
  <c r="F127" i="4"/>
  <c r="F126" i="4"/>
  <c r="F125" i="4"/>
  <c r="F124" i="4"/>
  <c r="F123" i="4"/>
  <c r="F122" i="4"/>
  <c r="F121" i="4"/>
  <c r="F90" i="4"/>
  <c r="F130" i="2"/>
  <c r="F127" i="2"/>
  <c r="F126" i="2"/>
  <c r="F125" i="2"/>
  <c r="F124" i="2"/>
  <c r="F123" i="2"/>
  <c r="F122" i="2"/>
  <c r="F121" i="2"/>
  <c r="F90" i="2"/>
  <c r="F128" i="4" l="1"/>
  <c r="F131" i="4" s="1"/>
  <c r="F128" i="5"/>
  <c r="F131" i="5" s="1"/>
  <c r="F92" i="5"/>
  <c r="F88" i="5"/>
  <c r="F89" i="5"/>
  <c r="F87" i="5"/>
  <c r="F94" i="5"/>
  <c r="F91" i="5"/>
  <c r="F92" i="4"/>
  <c r="F88" i="4"/>
  <c r="F87" i="4"/>
  <c r="F94" i="4"/>
  <c r="F91" i="4"/>
  <c r="F128" i="2"/>
  <c r="F131" i="2" s="1"/>
  <c r="F92" i="2"/>
  <c r="F88" i="2"/>
  <c r="F89" i="2"/>
  <c r="F87" i="2"/>
  <c r="F94" i="2"/>
  <c r="F91" i="2"/>
  <c r="F95" i="5" l="1"/>
  <c r="F93" i="5"/>
  <c r="F89" i="4"/>
  <c r="F95" i="4"/>
  <c r="F93" i="4"/>
  <c r="F95" i="2"/>
  <c r="F93" i="2"/>
  <c r="D79" i="5" l="1"/>
  <c r="D68" i="5"/>
  <c r="D58" i="5"/>
  <c r="D62" i="5" s="1"/>
  <c r="D44" i="5"/>
  <c r="D38" i="5"/>
  <c r="D26" i="5"/>
  <c r="D127" i="5"/>
  <c r="D126" i="5"/>
  <c r="D125" i="5"/>
  <c r="D124" i="5"/>
  <c r="D123" i="5"/>
  <c r="D122" i="5"/>
  <c r="D121" i="5"/>
  <c r="D70" i="5" l="1"/>
  <c r="D73" i="5" s="1"/>
  <c r="D81" i="5" s="1"/>
  <c r="D40" i="5"/>
  <c r="D46" i="5" s="1"/>
  <c r="E109" i="5" l="1"/>
  <c r="E110" i="5" s="1"/>
  <c r="E105" i="5"/>
  <c r="E104" i="5"/>
  <c r="E103" i="5"/>
  <c r="E108" i="5"/>
  <c r="E79" i="5"/>
  <c r="E44" i="5"/>
  <c r="E38" i="5"/>
  <c r="E26" i="5"/>
  <c r="E16" i="5"/>
  <c r="E130" i="5"/>
  <c r="E127" i="5"/>
  <c r="E126" i="5"/>
  <c r="E125" i="5"/>
  <c r="E124" i="5"/>
  <c r="E123" i="5"/>
  <c r="E122" i="5"/>
  <c r="E121" i="5"/>
  <c r="E90" i="5"/>
  <c r="E109" i="4"/>
  <c r="E110" i="4" s="1"/>
  <c r="E105" i="4"/>
  <c r="E104" i="4"/>
  <c r="E103" i="4"/>
  <c r="E108" i="4"/>
  <c r="E79" i="4"/>
  <c r="E68" i="4"/>
  <c r="E90" i="4" s="1"/>
  <c r="E58" i="4"/>
  <c r="E62" i="4" s="1"/>
  <c r="E44" i="4"/>
  <c r="E38" i="4"/>
  <c r="E26" i="4"/>
  <c r="E16" i="4"/>
  <c r="E130" i="4"/>
  <c r="E127" i="4"/>
  <c r="E126" i="4"/>
  <c r="E125" i="4"/>
  <c r="E124" i="4"/>
  <c r="E123" i="4"/>
  <c r="E122" i="4"/>
  <c r="E121" i="4"/>
  <c r="E128" i="4" l="1"/>
  <c r="E131" i="4" s="1"/>
  <c r="E70" i="4"/>
  <c r="E73" i="4" s="1"/>
  <c r="E81" i="4" s="1"/>
  <c r="E73" i="5"/>
  <c r="E81" i="5" s="1"/>
  <c r="E40" i="5"/>
  <c r="E46" i="5" s="1"/>
  <c r="E40" i="4"/>
  <c r="E46" i="4" s="1"/>
  <c r="E128" i="5"/>
  <c r="E131" i="5" s="1"/>
  <c r="E94" i="5"/>
  <c r="E91" i="5"/>
  <c r="E91" i="4"/>
  <c r="E109" i="2"/>
  <c r="E110" i="2" s="1"/>
  <c r="E105" i="2"/>
  <c r="E104" i="2"/>
  <c r="E103" i="2"/>
  <c r="D103" i="2"/>
  <c r="D104" i="2"/>
  <c r="D105" i="2"/>
  <c r="D109" i="2"/>
  <c r="D110" i="2" s="1"/>
  <c r="E108" i="2"/>
  <c r="E79" i="2"/>
  <c r="E73" i="2" s="1"/>
  <c r="E95" i="2" s="1"/>
  <c r="E90" i="2"/>
  <c r="E44" i="2"/>
  <c r="E38" i="2"/>
  <c r="E26" i="2"/>
  <c r="E16" i="2"/>
  <c r="E89" i="5" l="1"/>
  <c r="E92" i="5"/>
  <c r="E87" i="5"/>
  <c r="E89" i="4"/>
  <c r="E94" i="4"/>
  <c r="E87" i="4"/>
  <c r="E88" i="5"/>
  <c r="E88" i="4"/>
  <c r="E92" i="4"/>
  <c r="E91" i="2"/>
  <c r="E93" i="2"/>
  <c r="E40" i="2"/>
  <c r="E94" i="2"/>
  <c r="E95" i="5"/>
  <c r="E93" i="5"/>
  <c r="E95" i="4"/>
  <c r="E93" i="4"/>
  <c r="E81" i="2"/>
  <c r="E46" i="2" l="1"/>
  <c r="E92" i="2"/>
  <c r="E87" i="2"/>
  <c r="E88" i="2"/>
  <c r="E130" i="2"/>
  <c r="E127" i="2"/>
  <c r="E126" i="2"/>
  <c r="E125" i="2"/>
  <c r="E124" i="2"/>
  <c r="E123" i="2"/>
  <c r="E122" i="2"/>
  <c r="E121" i="2"/>
  <c r="C38" i="5"/>
  <c r="D38" i="4"/>
  <c r="C38" i="4"/>
  <c r="D38" i="2"/>
  <c r="C38" i="2"/>
  <c r="E128" i="2" l="1"/>
  <c r="E131" i="2" s="1"/>
  <c r="D130" i="5"/>
  <c r="C130" i="5"/>
  <c r="C127" i="5"/>
  <c r="C126" i="5"/>
  <c r="C125" i="5"/>
  <c r="C124" i="5"/>
  <c r="C123" i="5"/>
  <c r="C122" i="5"/>
  <c r="D128" i="5"/>
  <c r="D131" i="5" s="1"/>
  <c r="C121" i="5"/>
  <c r="D109" i="5"/>
  <c r="C109" i="5"/>
  <c r="C79" i="5"/>
  <c r="C58" i="5"/>
  <c r="C62" i="5" s="1"/>
  <c r="D109" i="4"/>
  <c r="C109" i="4"/>
  <c r="D79" i="4"/>
  <c r="C79" i="4"/>
  <c r="D58" i="4"/>
  <c r="D62" i="4" s="1"/>
  <c r="C58" i="4"/>
  <c r="C62" i="4" s="1"/>
  <c r="C128" i="5" l="1"/>
  <c r="C131" i="5" s="1"/>
  <c r="D130" i="2"/>
  <c r="D127" i="2"/>
  <c r="D126" i="2"/>
  <c r="D125" i="2"/>
  <c r="D124" i="2"/>
  <c r="D123" i="2"/>
  <c r="D122" i="2"/>
  <c r="D121" i="2"/>
  <c r="C105" i="2"/>
  <c r="C104" i="2"/>
  <c r="C103" i="2"/>
  <c r="C109" i="2"/>
  <c r="C110" i="2" s="1"/>
  <c r="D108" i="2"/>
  <c r="C108" i="2"/>
  <c r="D79" i="2"/>
  <c r="D68" i="2"/>
  <c r="D91" i="2" s="1"/>
  <c r="D58" i="2"/>
  <c r="D62" i="2" s="1"/>
  <c r="C79" i="2"/>
  <c r="C68" i="2"/>
  <c r="C91" i="2" s="1"/>
  <c r="C58" i="2"/>
  <c r="C62" i="2" s="1"/>
  <c r="D26" i="2"/>
  <c r="D40" i="2" s="1"/>
  <c r="D46" i="2" s="1"/>
  <c r="D16" i="2"/>
  <c r="C16" i="2"/>
  <c r="D70" i="2" l="1"/>
  <c r="D73" i="2" s="1"/>
  <c r="D95" i="2" s="1"/>
  <c r="C70" i="2"/>
  <c r="C73" i="2" s="1"/>
  <c r="C95" i="2" s="1"/>
  <c r="D128" i="2"/>
  <c r="D131" i="2" s="1"/>
  <c r="C90" i="2"/>
  <c r="D90" i="2"/>
  <c r="D92" i="2"/>
  <c r="D88" i="2"/>
  <c r="C81" i="2" l="1"/>
  <c r="D93" i="2"/>
  <c r="D87" i="2"/>
  <c r="D81" i="2"/>
  <c r="D94" i="2"/>
  <c r="C94" i="2"/>
  <c r="C93" i="2"/>
  <c r="C110" i="5"/>
  <c r="C105" i="5"/>
  <c r="C104" i="5"/>
  <c r="C103" i="5"/>
  <c r="C108" i="5"/>
  <c r="C68" i="5"/>
  <c r="C70" i="5" s="1"/>
  <c r="C26" i="5"/>
  <c r="C40" i="5" s="1"/>
  <c r="C16" i="5"/>
  <c r="C130" i="4"/>
  <c r="C127" i="4"/>
  <c r="C126" i="4"/>
  <c r="C125" i="4"/>
  <c r="C124" i="4"/>
  <c r="C123" i="4"/>
  <c r="C122" i="4"/>
  <c r="C121" i="4"/>
  <c r="C110" i="4"/>
  <c r="C105" i="4"/>
  <c r="C104" i="4"/>
  <c r="C103" i="4"/>
  <c r="C108" i="4"/>
  <c r="C68" i="4"/>
  <c r="C26" i="4"/>
  <c r="C16" i="4"/>
  <c r="C130" i="2"/>
  <c r="C127" i="2"/>
  <c r="C126" i="2"/>
  <c r="C125" i="2"/>
  <c r="C124" i="2"/>
  <c r="C123" i="2"/>
  <c r="C122" i="2"/>
  <c r="C121" i="2"/>
  <c r="C26" i="2"/>
  <c r="A8" i="4"/>
  <c r="D16" i="4"/>
  <c r="D26" i="4"/>
  <c r="D68" i="4"/>
  <c r="D108" i="4"/>
  <c r="D103" i="4"/>
  <c r="D104" i="4"/>
  <c r="D105" i="4"/>
  <c r="D110" i="4"/>
  <c r="D121" i="4"/>
  <c r="D122" i="4"/>
  <c r="D123" i="4"/>
  <c r="D124" i="4"/>
  <c r="D125" i="4"/>
  <c r="D126" i="4"/>
  <c r="D127" i="4"/>
  <c r="D130" i="4"/>
  <c r="A8" i="5"/>
  <c r="D16" i="5"/>
  <c r="D108" i="5"/>
  <c r="D103" i="5"/>
  <c r="D104" i="5"/>
  <c r="D105" i="5"/>
  <c r="D110" i="5"/>
  <c r="C128" i="4" l="1"/>
  <c r="C131" i="4" s="1"/>
  <c r="C73" i="5"/>
  <c r="C94" i="5"/>
  <c r="D91" i="5"/>
  <c r="D90" i="5"/>
  <c r="C91" i="5"/>
  <c r="C90" i="5"/>
  <c r="C46" i="5"/>
  <c r="C92" i="5"/>
  <c r="C89" i="5"/>
  <c r="C88" i="5"/>
  <c r="C87" i="5"/>
  <c r="D91" i="4"/>
  <c r="D90" i="4"/>
  <c r="C91" i="4"/>
  <c r="C90" i="4"/>
  <c r="D94" i="5"/>
  <c r="C81" i="5"/>
  <c r="D70" i="4"/>
  <c r="C70" i="4"/>
  <c r="D40" i="4"/>
  <c r="C40" i="4"/>
  <c r="D128" i="4"/>
  <c r="D131" i="4" s="1"/>
  <c r="C128" i="2"/>
  <c r="C131" i="2" s="1"/>
  <c r="C40" i="2"/>
  <c r="C95" i="5" l="1"/>
  <c r="C93" i="5"/>
  <c r="D89" i="5"/>
  <c r="D87" i="5"/>
  <c r="D88" i="5"/>
  <c r="D92" i="5"/>
  <c r="C92" i="4"/>
  <c r="C89" i="4"/>
  <c r="C88" i="4"/>
  <c r="C87" i="4"/>
  <c r="C73" i="4"/>
  <c r="C81" i="4" s="1"/>
  <c r="C94" i="4"/>
  <c r="D46" i="4"/>
  <c r="D92" i="4"/>
  <c r="D89" i="4"/>
  <c r="D88" i="4"/>
  <c r="D87" i="4"/>
  <c r="D73" i="4"/>
  <c r="D81" i="4" s="1"/>
  <c r="D94" i="4"/>
  <c r="C89" i="2"/>
  <c r="C88" i="2"/>
  <c r="C87" i="2"/>
  <c r="C92" i="2"/>
  <c r="C46" i="4"/>
  <c r="C46" i="2"/>
  <c r="D95" i="5" l="1"/>
  <c r="D93" i="5"/>
  <c r="C95" i="4"/>
  <c r="C93" i="4"/>
  <c r="D95" i="4"/>
  <c r="D93" i="4"/>
  <c r="E89" i="2"/>
  <c r="D89" i="2"/>
</calcChain>
</file>

<file path=xl/sharedStrings.xml><?xml version="1.0" encoding="utf-8"?>
<sst xmlns="http://schemas.openxmlformats.org/spreadsheetml/2006/main" count="561" uniqueCount="156">
  <si>
    <t>Kilde: Fiskeridirektoratet</t>
  </si>
  <si>
    <t>stk</t>
  </si>
  <si>
    <t>kr</t>
  </si>
  <si>
    <t xml:space="preserve">   Finansinntekter</t>
  </si>
  <si>
    <t xml:space="preserve">   Finanskostnader</t>
  </si>
  <si>
    <t>kg</t>
  </si>
  <si>
    <t>Antall årsverk</t>
  </si>
  <si>
    <t>Produksjonsverdi</t>
  </si>
  <si>
    <t>Total rentabilitet</t>
  </si>
  <si>
    <t>%</t>
  </si>
  <si>
    <t>Driftsmargin</t>
  </si>
  <si>
    <t>Overskuddsgrad</t>
  </si>
  <si>
    <t>Likviditetsgrad 1</t>
  </si>
  <si>
    <t>Likviditetsgrad 2</t>
  </si>
  <si>
    <t>Rentedekningsgrad</t>
  </si>
  <si>
    <t>Egenkapitalandel</t>
  </si>
  <si>
    <t>Andel kortsiktig gjeld</t>
  </si>
  <si>
    <t>Andel langsiktig gjeld</t>
  </si>
  <si>
    <t>Solgt mengde av laks</t>
  </si>
  <si>
    <t>Solgt mengde av regnbueørret</t>
  </si>
  <si>
    <t>Fôrfaktor (økonomisk)</t>
  </si>
  <si>
    <t>Gruppe 1 består av små selskap med 1 - 9 tillatelser</t>
  </si>
  <si>
    <t>Gruppe 2 består av mellomstore selskap med 10 - 19 tillatelser</t>
  </si>
  <si>
    <t>Gruppe 3 består av store selskap med 20 eller flere tillatelser</t>
  </si>
  <si>
    <t xml:space="preserve">   Oppdrettsutstyr og båter</t>
  </si>
  <si>
    <t xml:space="preserve">   Driftsløsøre</t>
  </si>
  <si>
    <t>Sum varige driftsmidler</t>
  </si>
  <si>
    <t>Antall selskap i undersøkelsen</t>
  </si>
  <si>
    <t>Antall konsern i undersøkelsen</t>
  </si>
  <si>
    <t>Antall tillatelser i undersøkelsen</t>
  </si>
  <si>
    <t xml:space="preserve">   Bygninger og annen fast eiendom</t>
  </si>
  <si>
    <t>Forklaring</t>
  </si>
  <si>
    <t>Beregnede nøkkeltall</t>
  </si>
  <si>
    <t>Salg, beregnet produksjon og andre lønnsomhetsmål</t>
  </si>
  <si>
    <t>Balansetall</t>
  </si>
  <si>
    <t>Resultatregnskap</t>
  </si>
  <si>
    <t>Utvalg</t>
  </si>
  <si>
    <t>Sum driftsinntekter</t>
  </si>
  <si>
    <t>Driftsresultat</t>
  </si>
  <si>
    <t>Sum driftskostnader</t>
  </si>
  <si>
    <t>Netto finanskostnader</t>
  </si>
  <si>
    <t>Ord. resultat før skattekostnad</t>
  </si>
  <si>
    <t>Sum anleggsmidler</t>
  </si>
  <si>
    <t xml:space="preserve">  Varer</t>
  </si>
  <si>
    <t xml:space="preserve">  Fordringer og investeringer</t>
  </si>
  <si>
    <t xml:space="preserve">  Bankinnskudd og kontanter</t>
  </si>
  <si>
    <t>Sum omløpsmidler</t>
  </si>
  <si>
    <t>Sum eiendeler</t>
  </si>
  <si>
    <t xml:space="preserve">  Avsetning for forpliktelser</t>
  </si>
  <si>
    <t xml:space="preserve">  Annen langsiktig gjeld</t>
  </si>
  <si>
    <t xml:space="preserve">  Kortsiktig gjeld</t>
  </si>
  <si>
    <t>Sum gjeld</t>
  </si>
  <si>
    <t>Sum gjeld og egenkapital</t>
  </si>
  <si>
    <t>Gjennomsnittsresultater for gruppe 1 - små selskap</t>
  </si>
  <si>
    <t>Gjennomsnittsresultater for gruppe 2 - mellomstore selskap</t>
  </si>
  <si>
    <t>Gjennomsnittsresultater for gruppe 3 - store selskap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</si>
  <si>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</si>
  <si>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</si>
  <si>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</si>
  <si>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</si>
  <si>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</si>
  <si>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</si>
  <si>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</si>
  <si>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</si>
  <si>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</si>
  <si>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</si>
  <si>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</si>
  <si>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Dette betyr at vi skifter fokus fra samfunnsøkonomisk til bedriftsøkonomisk perspektiv i lønnsomhetsundersøkelsen.</t>
  </si>
  <si>
    <t>Gjennomsnittstall pr. selskap for gruppe 1</t>
  </si>
  <si>
    <t>Produksjonskostnad pr. kg</t>
  </si>
  <si>
    <t>Sum kostnad pr. kg</t>
  </si>
  <si>
    <t>Salgspris pr. kg solgt laks</t>
  </si>
  <si>
    <t>Salgspris pr. kg solgt regnbueørret</t>
  </si>
  <si>
    <t>Salgspris pr. kg solgt fisk (laks og regnbueørret)</t>
  </si>
  <si>
    <t>Produksjonsverdi pr. årsverk</t>
  </si>
  <si>
    <t>Fôrpris pr. kg</t>
  </si>
  <si>
    <t>Produksjon pr. årsverk</t>
  </si>
  <si>
    <t>Produksjon av fisk</t>
  </si>
  <si>
    <t>Gjennomsnittstall pr. selskap for gruppe 2</t>
  </si>
  <si>
    <t>Beregnede kostnader pr. kg produsert fisk</t>
  </si>
  <si>
    <t>Gjennomsnittstall pr. selskap for gruppe 3</t>
  </si>
  <si>
    <t>Gj. antall tillatelser pr. konsern</t>
  </si>
  <si>
    <t xml:space="preserve">Fiskeridirektoratet har f.o.m. 2009 undersøkelse gått over fra å beregne beholdningsverdi på levende fisk, </t>
  </si>
  <si>
    <t xml:space="preserve">verdi på utstyr og avskrivninger til å benytte de verdier som er oppgitt i regnskapene. I tillegg vil verdi på </t>
  </si>
  <si>
    <t xml:space="preserve">tillatelser/konsesjoner og goodwill være inkludert. </t>
  </si>
  <si>
    <t xml:space="preserve">Omleggingen av undersøkelsen fra samfunnsøkonomisk til bedriftsøkonomisk perspektiv medfører endringer i </t>
  </si>
  <si>
    <t xml:space="preserve">balanseregnskapet og driftskostnadene. Omleggingen får også konsekvenser for beregning av nøkkeltall og </t>
  </si>
  <si>
    <t xml:space="preserve">produksjonskostnad pr. kg. </t>
  </si>
  <si>
    <t xml:space="preserve">Etter omleggingen fremkommer en ny størrelse i balansetabellene, immaterielle eiendeler, som blant annet viser </t>
  </si>
  <si>
    <t>verdi på tillatelser (konsesjoner) og goodwill.</t>
  </si>
  <si>
    <t xml:space="preserve">I lønnsomhetsundersøkelsen fokuseres det på størrelsesnøytral resultatbegrep som driftsmargin, fortjeneste pr. kg, </t>
  </si>
  <si>
    <t>salgspris pr. kg og produksjonskostnad pr. kg. For driftsmargin medfører omleggingen en endring på vel 10 prosent,</t>
  </si>
  <si>
    <t>mens endringene utgjør under 1 prosent for produksjonskostnad pr. kg.</t>
  </si>
  <si>
    <t xml:space="preserve">(Solgt mengde (laks og regnbueørret) + Beholdning av frossenfisk per 31.12.) + </t>
  </si>
  <si>
    <t>((beholdning av levende fisk 31.12. (kg) - vekt på utsatt smolt - beholdning av levende fisk 01.01. (kg)) / 1,067)</t>
  </si>
  <si>
    <t xml:space="preserve">For å unngå å få en blanding av ulike vekttyper (levende/rund/sløyd) i produksjonsberegningen har vi valgt å </t>
  </si>
  <si>
    <t>omregne levende fisk til rund vekt. Omregningsfaktor hentet fra NS 9417:2012</t>
  </si>
  <si>
    <t>Omregningsfaktor fra levende vekt til rundvekt etter sulting og bløgging er satt til 1,067. Det har vist seg umulig for</t>
  </si>
  <si>
    <t xml:space="preserve">oss å skille mellom laks og regnbueørret i beregningen av produksjon. Siden regnbueørret utgjør mindre enn </t>
  </si>
  <si>
    <t>10 prosent av produsert mengde har vi valgt å benytte omregningsfaktor for laks ved omregning fra levende vekt til</t>
  </si>
  <si>
    <t>rund vekt.</t>
  </si>
  <si>
    <t>Vi har f.o.m. 2012-undersøkelsen valgt å bruke omregningfaktorer fra NS 9417:2012 "Laks og regnbueørret.</t>
  </si>
  <si>
    <t>Enhetlig terminologi og metoder for dokumentasjon av produksjon" ved beregning av solgt mengde og produksjon.</t>
  </si>
  <si>
    <t>Salgsinntekt av laks</t>
  </si>
  <si>
    <t>Salgsinntekt av regnbueørret</t>
  </si>
  <si>
    <t>Forsikringsutbetaling</t>
  </si>
  <si>
    <t>Annen driftsinntekt</t>
  </si>
  <si>
    <t>Smoltkostnad</t>
  </si>
  <si>
    <t>Fôrkostnad</t>
  </si>
  <si>
    <t>Forsikringskostnad (fisk)</t>
  </si>
  <si>
    <t>Slaktekostnad inkl. fraktkostnad</t>
  </si>
  <si>
    <t>Beholdningsendring (+/-)</t>
  </si>
  <si>
    <t>Lønnskostnader</t>
  </si>
  <si>
    <t>Avskrivninger på immaterielle eiendeler</t>
  </si>
  <si>
    <t>Avskrivninger på driftsmidler</t>
  </si>
  <si>
    <t>Kostnad vedr. annen virksomhet</t>
  </si>
  <si>
    <t>Annen driftskostnad</t>
  </si>
  <si>
    <t>Anleggsmilder:</t>
  </si>
  <si>
    <t>Sum immaterielle eiendeler</t>
  </si>
  <si>
    <t>Sum finansielle anleggsmidler</t>
  </si>
  <si>
    <t>Omløpsmidler:</t>
  </si>
  <si>
    <t xml:space="preserve">Egenkapital: </t>
  </si>
  <si>
    <t>Gjeld:</t>
  </si>
  <si>
    <t>Sum egenkapital</t>
  </si>
  <si>
    <t>Smoltkostnad pr. kg</t>
  </si>
  <si>
    <t>Fôrkostnad pr. kg</t>
  </si>
  <si>
    <t>Forsikringskostnad pr. kg</t>
  </si>
  <si>
    <t>Lønnskostnad pr. kg</t>
  </si>
  <si>
    <t>Avskrivninger pr. kg</t>
  </si>
  <si>
    <t>Annen driftskostnad pr. kg</t>
  </si>
  <si>
    <t>Netto finanskostnad pr. kg</t>
  </si>
  <si>
    <t>Slaktekostnad inkl. fraktkostnad pr. kg</t>
  </si>
  <si>
    <t>Anleggsmidler:</t>
  </si>
  <si>
    <t>Finansinntekter</t>
  </si>
  <si>
    <t>Finanskostnader</t>
  </si>
  <si>
    <t>Beregnede kostnader per kg produsert fisk</t>
  </si>
  <si>
    <t>Egenkapital: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</si>
  <si>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 i kroneverdi i perioden.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</si>
  <si>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</si>
  <si>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Lønnsomhetsundersøkelse for produksjon av laks og regnbueørret - matfiskproduksjon</t>
  </si>
  <si>
    <t>Oppdatert: 13.11.2025</t>
  </si>
  <si>
    <t>Oppdatert pr. 13.11.2025</t>
  </si>
  <si>
    <t>Kommentar til resultatene</t>
  </si>
  <si>
    <t>Endringer</t>
  </si>
  <si>
    <t>Endring i omregningsfaktor (2012-)</t>
  </si>
  <si>
    <t>Endring i definisjon på produksjon av fisk (2012-)</t>
  </si>
  <si>
    <t>Endring i beregningsprinsipp (2009-)</t>
  </si>
  <si>
    <t>Historiske tabeller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</si>
  <si>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</si>
  <si>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</si>
  <si>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</si>
  <si>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</si>
  <si>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</si>
  <si>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</si>
  <si>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 xml:space="preserve">undersøkelser hvor man ser flere ledd i produksjonskjeden i sammenheng, for eksempel Nofima </t>
  </si>
  <si>
    <t>sine ringvirkningsanalyser.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</si>
</sst>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23AEB4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6595FF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rgb="FF23AEB4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8"/>
      <color theme="1"/>
      <name val="Arial"/>
      <family val="2"/>
    </font>
    <font>
      <sz val="14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6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13" fillId="0" borderId="0" xfId="0" applyFont="1"/>
    <xf numFmtId="49" fontId="13" fillId="0" borderId="0" xfId="0" applyNumberFormat="1" applyFont="1"/>
    <xf numFmtId="49" fontId="1" fillId="0" borderId="0" xfId="0" applyNumberFormat="1" applyFont="1"/>
    <xf numFmtId="3" fontId="1" fillId="0" borderId="0" xfId="0" applyNumberFormat="1" applyFont="1"/>
    <xf numFmtId="3" fontId="1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49" fontId="1" fillId="0" borderId="2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49" fontId="13" fillId="0" borderId="2" xfId="0" applyNumberFormat="1" applyFont="1" applyBorder="1"/>
    <xf numFmtId="0" fontId="13" fillId="0" borderId="2" xfId="0" applyFont="1" applyBorder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/>
    <xf numFmtId="2" fontId="1" fillId="0" borderId="0" xfId="0" applyNumberFormat="1" applyFont="1"/>
    <xf numFmtId="2" fontId="1" fillId="0" borderId="2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49" fontId="17" fillId="2" borderId="1" xfId="0" applyNumberFormat="1" applyFont="1" applyFill="1" applyBorder="1"/>
    <xf numFmtId="0" fontId="17" fillId="2" borderId="1" xfId="0" applyFont="1" applyFill="1" applyBorder="1"/>
    <xf numFmtId="1" fontId="17" fillId="2" borderId="1" xfId="0" applyNumberFormat="1" applyFont="1" applyFill="1" applyBorder="1" applyAlignment="1">
      <alignment horizontal="right"/>
    </xf>
    <xf numFmtId="0" fontId="14" fillId="0" borderId="0" xfId="0" applyFont="1"/>
    <xf numFmtId="0" fontId="18" fillId="0" borderId="0" xfId="0" applyFont="1"/>
    <xf numFmtId="0" fontId="20" fillId="0" borderId="0" xfId="0" applyFont="1"/>
    <xf numFmtId="0" fontId="4" fillId="0" borderId="0" xfId="0" applyFont="1" applyAlignment="1">
      <alignment vertical="center" wrapText="1"/>
    </xf>
    <xf numFmtId="0" fontId="21" fillId="0" borderId="0" xfId="0" applyFont="1"/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84BD00"/>
      <color rgb="FF6595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18.85546875" style="4" customWidth="1"/>
    <col min="2" max="2" width="17" style="4" customWidth="1"/>
    <col min="3" max="3" width="15.7109375" style="4" customWidth="1"/>
    <col min="4" max="4" width="15.140625" style="4" customWidth="1"/>
    <col min="5" max="5" width="19.28515625" style="4" customWidth="1"/>
    <col min="6" max="6" width="8" style="4" customWidth="1"/>
    <col min="7" max="7" width="5.85546875" style="4" customWidth="1"/>
    <col min="8" max="16384" width="11.42578125" style="4"/>
  </cols>
  <sheetData>
    <row r="1" spans="1:8" s="3" customFormat="1" ht="23.25" x14ac:dyDescent="0.35">
      <c r="A1" s="56" t="s">
        <v>139</v>
      </c>
      <c r="B1" s="56"/>
      <c r="C1" s="56"/>
      <c r="D1" s="56"/>
      <c r="E1" s="56"/>
      <c r="F1" s="56"/>
    </row>
    <row r="2" spans="1:8" s="3" customFormat="1" ht="18" x14ac:dyDescent="0.25">
      <c r="A2" s="16" t="s">
        <v>31</v>
      </c>
    </row>
    <row r="4" spans="1:8" ht="15" x14ac:dyDescent="0.25">
      <c r="A4" s="55" t="s">
        <v>138</v>
      </c>
    </row>
    <row r="5" spans="1:8" s="2" customFormat="1" ht="14.25" x14ac:dyDescent="0.2">
      <c r="A5" s="1" t="s">
        <v>0</v>
      </c>
    </row>
    <row r="6" spans="1:8" s="2" customFormat="1" ht="14.25" x14ac:dyDescent="0.2">
      <c r="A6" s="1" t="s">
        <v>141</v>
      </c>
    </row>
    <row r="7" spans="1:8" x14ac:dyDescent="0.2">
      <c r="A7" s="3"/>
    </row>
    <row r="8" spans="1:8" x14ac:dyDescent="0.2">
      <c r="A8" s="3"/>
    </row>
    <row r="9" spans="1:8" s="2" customFormat="1" ht="15" x14ac:dyDescent="0.25">
      <c r="A9" s="17" t="s">
        <v>142</v>
      </c>
    </row>
    <row r="10" spans="1:8" ht="16.5" customHeight="1" x14ac:dyDescent="0.2">
      <c r="A10" s="60" t="s">
        <v>148</v>
      </c>
      <c r="B10" s="59"/>
      <c r="C10" s="59"/>
      <c r="D10" s="59"/>
      <c r="E10" s="59"/>
      <c r="F10" s="59"/>
      <c r="G10" s="57"/>
      <c r="H10" s="57"/>
    </row>
    <row r="11" spans="1:8" ht="14.25" x14ac:dyDescent="0.2">
      <c r="A11" s="60" t="s">
        <v>149</v>
      </c>
      <c r="B11" s="59"/>
      <c r="C11" s="59"/>
      <c r="D11" s="59"/>
      <c r="E11" s="59"/>
      <c r="F11" s="59"/>
      <c r="G11" s="57"/>
      <c r="H11" s="57"/>
    </row>
    <row r="12" spans="1:8" ht="14.25" x14ac:dyDescent="0.2">
      <c r="A12" s="60" t="s">
        <v>150</v>
      </c>
      <c r="B12" s="59"/>
      <c r="C12" s="59"/>
      <c r="D12" s="59"/>
      <c r="E12" s="59"/>
      <c r="F12" s="59"/>
      <c r="G12" s="57"/>
      <c r="H12" s="57"/>
    </row>
    <row r="13" spans="1:8" ht="14.25" x14ac:dyDescent="0.2">
      <c r="A13" s="60" t="s">
        <v>151</v>
      </c>
      <c r="B13" s="59"/>
      <c r="C13" s="59"/>
      <c r="D13" s="59"/>
      <c r="E13" s="59"/>
      <c r="F13" s="59"/>
      <c r="G13" s="57"/>
      <c r="H13" s="57"/>
    </row>
    <row r="14" spans="1:8" ht="14.25" x14ac:dyDescent="0.2">
      <c r="A14" s="60" t="s">
        <v>152</v>
      </c>
      <c r="B14" s="59"/>
      <c r="C14" s="59"/>
      <c r="D14" s="59"/>
      <c r="E14" s="59"/>
      <c r="F14" s="59"/>
      <c r="G14" s="57"/>
      <c r="H14" s="57"/>
    </row>
    <row r="15" spans="1:8" ht="14.25" x14ac:dyDescent="0.2">
      <c r="A15" s="60" t="s">
        <v>153</v>
      </c>
      <c r="B15" s="59"/>
      <c r="C15" s="59"/>
      <c r="D15" s="59"/>
      <c r="E15" s="59"/>
      <c r="F15" s="59"/>
      <c r="G15" s="57"/>
      <c r="H15" s="57"/>
    </row>
    <row r="16" spans="1:8" ht="14.25" x14ac:dyDescent="0.2">
      <c r="A16" s="60" t="s">
        <v>154</v>
      </c>
      <c r="B16" s="59"/>
      <c r="C16" s="59"/>
      <c r="D16" s="59"/>
      <c r="E16" s="59"/>
      <c r="F16" s="59"/>
      <c r="G16" s="57"/>
      <c r="H16" s="57"/>
    </row>
    <row r="17" spans="1:8" ht="14.25" x14ac:dyDescent="0.2">
      <c r="A17" s="60" t="s">
        <v>155</v>
      </c>
      <c r="B17" s="59"/>
      <c r="C17" s="59"/>
      <c r="D17" s="59"/>
      <c r="E17" s="59"/>
      <c r="F17" s="59"/>
      <c r="G17" s="57"/>
      <c r="H17" s="57"/>
    </row>
    <row r="18" spans="1:8" x14ac:dyDescent="0.2">
      <c r="A18" s="3"/>
    </row>
    <row r="19" spans="1:8" x14ac:dyDescent="0.2">
      <c r="A19" s="3"/>
    </row>
    <row r="20" spans="1:8" s="2" customFormat="1" ht="15.75" x14ac:dyDescent="0.25">
      <c r="A20" s="50" t="s">
        <v>143</v>
      </c>
    </row>
    <row r="21" spans="1:8" s="3" customFormat="1" x14ac:dyDescent="0.2"/>
    <row r="22" spans="1:8" s="3" customFormat="1" ht="15" x14ac:dyDescent="0.25">
      <c r="A22" s="17" t="s">
        <v>144</v>
      </c>
      <c r="B22" s="17"/>
      <c r="C22" s="17"/>
      <c r="D22" s="17"/>
      <c r="E22" s="17"/>
      <c r="F22" s="17"/>
    </row>
    <row r="23" spans="1:8" s="3" customFormat="1" x14ac:dyDescent="0.2">
      <c r="A23" s="7" t="s">
        <v>101</v>
      </c>
      <c r="B23" s="7"/>
      <c r="C23" s="7"/>
      <c r="D23" s="7"/>
      <c r="E23" s="7"/>
      <c r="F23" s="7"/>
    </row>
    <row r="24" spans="1:8" s="3" customFormat="1" x14ac:dyDescent="0.2">
      <c r="A24" s="7" t="s">
        <v>102</v>
      </c>
      <c r="B24" s="7"/>
      <c r="C24" s="7"/>
      <c r="D24" s="7"/>
      <c r="E24" s="7"/>
      <c r="F24" s="7"/>
    </row>
    <row r="25" spans="1:8" s="3" customFormat="1" x14ac:dyDescent="0.2">
      <c r="A25" s="7"/>
      <c r="B25" s="7"/>
      <c r="C25" s="7"/>
      <c r="D25" s="7"/>
      <c r="E25" s="7"/>
      <c r="F25" s="7"/>
    </row>
    <row r="26" spans="1:8" s="3" customFormat="1" x14ac:dyDescent="0.2">
      <c r="A26" s="8" t="s">
        <v>56</v>
      </c>
      <c r="B26" s="4"/>
      <c r="C26" s="4"/>
      <c r="D26" s="4"/>
      <c r="E26" s="4"/>
      <c r="F26" s="4"/>
    </row>
    <row r="27" spans="1:8" s="3" customFormat="1" x14ac:dyDescent="0.2">
      <c r="A27" s="9" t="s">
        <v>57</v>
      </c>
      <c r="B27" s="10" t="s">
        <v>58</v>
      </c>
      <c r="C27" s="10" t="s">
        <v>59</v>
      </c>
      <c r="D27" s="10" t="s">
        <v>60</v>
      </c>
      <c r="E27" s="10" t="s">
        <v>61</v>
      </c>
      <c r="F27" s="4"/>
    </row>
    <row r="28" spans="1:8" s="3" customFormat="1" x14ac:dyDescent="0.2">
      <c r="A28" s="11" t="s">
        <v>62</v>
      </c>
      <c r="B28" s="12">
        <v>1.35</v>
      </c>
      <c r="C28" s="12">
        <v>1.2</v>
      </c>
      <c r="D28" s="12">
        <v>1.0669999999999999</v>
      </c>
      <c r="E28" s="12">
        <v>1</v>
      </c>
      <c r="F28" s="4"/>
    </row>
    <row r="29" spans="1:8" s="3" customFormat="1" x14ac:dyDescent="0.2">
      <c r="A29" s="9" t="s">
        <v>63</v>
      </c>
      <c r="B29" s="10">
        <v>1.266</v>
      </c>
      <c r="C29" s="10">
        <v>1.125</v>
      </c>
      <c r="D29" s="10">
        <v>1</v>
      </c>
      <c r="E29" s="10">
        <v>1.0669999999999999</v>
      </c>
      <c r="F29" s="4"/>
    </row>
    <row r="30" spans="1:8" s="3" customFormat="1" x14ac:dyDescent="0.2">
      <c r="A30" s="11" t="s">
        <v>64</v>
      </c>
      <c r="B30" s="12">
        <v>1.125</v>
      </c>
      <c r="C30" s="12">
        <v>1</v>
      </c>
      <c r="D30" s="12">
        <v>0.88900000000000001</v>
      </c>
      <c r="E30" s="12">
        <v>1.2</v>
      </c>
      <c r="F30" s="4"/>
    </row>
    <row r="31" spans="1:8" s="3" customFormat="1" x14ac:dyDescent="0.2">
      <c r="A31" s="11" t="s">
        <v>65</v>
      </c>
      <c r="B31" s="12">
        <v>1</v>
      </c>
      <c r="C31" s="12">
        <v>0.88900000000000001</v>
      </c>
      <c r="D31" s="12">
        <v>0.79</v>
      </c>
      <c r="E31" s="12">
        <v>1.35</v>
      </c>
      <c r="F31" s="4"/>
    </row>
    <row r="32" spans="1:8" s="3" customFormat="1" x14ac:dyDescent="0.2">
      <c r="A32" s="4"/>
      <c r="B32" s="4"/>
      <c r="C32" s="4"/>
      <c r="D32" s="4"/>
      <c r="E32" s="4"/>
      <c r="F32" s="4"/>
    </row>
    <row r="33" spans="1:6" s="3" customFormat="1" x14ac:dyDescent="0.2">
      <c r="A33" s="4"/>
      <c r="B33" s="4"/>
      <c r="C33" s="4"/>
      <c r="D33" s="4"/>
      <c r="E33" s="4"/>
      <c r="F33" s="4"/>
    </row>
    <row r="34" spans="1:6" s="3" customFormat="1" x14ac:dyDescent="0.2">
      <c r="A34" s="8" t="s">
        <v>66</v>
      </c>
      <c r="B34" s="4"/>
      <c r="C34" s="4"/>
      <c r="D34" s="4"/>
      <c r="E34" s="4"/>
      <c r="F34" s="4"/>
    </row>
    <row r="35" spans="1:6" s="3" customFormat="1" x14ac:dyDescent="0.2">
      <c r="A35" s="9" t="s">
        <v>57</v>
      </c>
      <c r="B35" s="10" t="s">
        <v>58</v>
      </c>
      <c r="C35" s="10" t="s">
        <v>59</v>
      </c>
      <c r="D35" s="10" t="s">
        <v>60</v>
      </c>
      <c r="E35" s="10" t="s">
        <v>61</v>
      </c>
      <c r="F35" s="4"/>
    </row>
    <row r="36" spans="1:6" s="3" customFormat="1" x14ac:dyDescent="0.2">
      <c r="A36" s="11" t="s">
        <v>62</v>
      </c>
      <c r="B36" s="12">
        <v>1.355</v>
      </c>
      <c r="C36" s="12">
        <v>1.2150000000000001</v>
      </c>
      <c r="D36" s="13">
        <v>1.07</v>
      </c>
      <c r="E36" s="12">
        <v>1</v>
      </c>
      <c r="F36" s="4"/>
    </row>
    <row r="37" spans="1:6" s="3" customFormat="1" x14ac:dyDescent="0.2">
      <c r="A37" s="9" t="s">
        <v>63</v>
      </c>
      <c r="B37" s="10">
        <v>1.2649999999999999</v>
      </c>
      <c r="C37" s="10">
        <v>1.135</v>
      </c>
      <c r="D37" s="10">
        <v>1</v>
      </c>
      <c r="E37" s="14">
        <v>1.07</v>
      </c>
      <c r="F37" s="4"/>
    </row>
    <row r="38" spans="1:6" s="3" customFormat="1" x14ac:dyDescent="0.2">
      <c r="A38" s="11" t="s">
        <v>64</v>
      </c>
      <c r="B38" s="12">
        <v>1.115</v>
      </c>
      <c r="C38" s="12">
        <v>1</v>
      </c>
      <c r="D38" s="12">
        <v>0.88100000000000001</v>
      </c>
      <c r="E38" s="12">
        <v>1.2150000000000001</v>
      </c>
      <c r="F38" s="4"/>
    </row>
    <row r="39" spans="1:6" s="3" customFormat="1" x14ac:dyDescent="0.2">
      <c r="A39" s="11" t="s">
        <v>65</v>
      </c>
      <c r="B39" s="15">
        <v>1</v>
      </c>
      <c r="C39" s="12">
        <v>0.89700000000000002</v>
      </c>
      <c r="D39" s="13">
        <v>0.79</v>
      </c>
      <c r="E39" s="12">
        <v>1.355</v>
      </c>
      <c r="F39" s="4"/>
    </row>
    <row r="40" spans="1:6" s="3" customFormat="1" x14ac:dyDescent="0.2"/>
    <row r="41" spans="1:6" s="3" customFormat="1" ht="15" x14ac:dyDescent="0.25">
      <c r="A41" s="18" t="s">
        <v>145</v>
      </c>
    </row>
    <row r="42" spans="1:6" x14ac:dyDescent="0.2">
      <c r="A42" s="4" t="s">
        <v>93</v>
      </c>
    </row>
    <row r="43" spans="1:6" x14ac:dyDescent="0.2">
      <c r="A43" s="4" t="s">
        <v>94</v>
      </c>
    </row>
    <row r="45" spans="1:6" x14ac:dyDescent="0.2">
      <c r="A45" s="4" t="s">
        <v>95</v>
      </c>
    </row>
    <row r="46" spans="1:6" x14ac:dyDescent="0.2">
      <c r="A46" s="4" t="s">
        <v>96</v>
      </c>
    </row>
    <row r="48" spans="1:6" x14ac:dyDescent="0.2">
      <c r="A48" s="4" t="s">
        <v>97</v>
      </c>
    </row>
    <row r="49" spans="1:6" x14ac:dyDescent="0.2">
      <c r="A49" s="5" t="s">
        <v>98</v>
      </c>
      <c r="B49" s="6"/>
      <c r="C49" s="6"/>
      <c r="D49" s="6"/>
      <c r="E49" s="6"/>
      <c r="F49" s="6"/>
    </row>
    <row r="50" spans="1:6" x14ac:dyDescent="0.2">
      <c r="A50" s="5" t="s">
        <v>99</v>
      </c>
      <c r="B50" s="6"/>
      <c r="C50" s="6"/>
      <c r="D50" s="6"/>
      <c r="E50" s="6"/>
      <c r="F50" s="6"/>
    </row>
    <row r="51" spans="1:6" x14ac:dyDescent="0.2">
      <c r="A51" s="6" t="s">
        <v>100</v>
      </c>
      <c r="B51" s="6"/>
      <c r="C51" s="6"/>
      <c r="D51" s="6"/>
      <c r="E51" s="6"/>
      <c r="F51" s="6"/>
    </row>
    <row r="52" spans="1:6" s="3" customFormat="1" x14ac:dyDescent="0.2"/>
    <row r="53" spans="1:6" s="17" customFormat="1" ht="15" x14ac:dyDescent="0.25">
      <c r="A53" s="17" t="s">
        <v>146</v>
      </c>
    </row>
    <row r="54" spans="1:6" x14ac:dyDescent="0.2">
      <c r="A54" s="4" t="s">
        <v>82</v>
      </c>
    </row>
    <row r="55" spans="1:6" x14ac:dyDescent="0.2">
      <c r="A55" s="4" t="s">
        <v>83</v>
      </c>
    </row>
    <row r="56" spans="1:6" x14ac:dyDescent="0.2">
      <c r="A56" s="4" t="s">
        <v>84</v>
      </c>
    </row>
    <row r="58" spans="1:6" x14ac:dyDescent="0.2">
      <c r="A58" s="4" t="s">
        <v>67</v>
      </c>
    </row>
    <row r="60" spans="1:6" x14ac:dyDescent="0.2">
      <c r="A60" s="4" t="s">
        <v>85</v>
      </c>
    </row>
    <row r="61" spans="1:6" x14ac:dyDescent="0.2">
      <c r="A61" s="4" t="s">
        <v>86</v>
      </c>
    </row>
    <row r="62" spans="1:6" x14ac:dyDescent="0.2">
      <c r="A62" s="4" t="s">
        <v>87</v>
      </c>
    </row>
    <row r="64" spans="1:6" x14ac:dyDescent="0.2">
      <c r="A64" s="4" t="s">
        <v>88</v>
      </c>
    </row>
    <row r="65" spans="1:6" x14ac:dyDescent="0.2">
      <c r="A65" s="4" t="s">
        <v>89</v>
      </c>
    </row>
    <row r="67" spans="1:6" s="2" customFormat="1" ht="14.25" x14ac:dyDescent="0.2">
      <c r="A67" s="4" t="s">
        <v>90</v>
      </c>
      <c r="B67" s="4"/>
      <c r="C67" s="4"/>
      <c r="D67" s="4"/>
      <c r="E67" s="4"/>
      <c r="F67" s="4"/>
    </row>
    <row r="68" spans="1:6" s="2" customFormat="1" ht="14.25" x14ac:dyDescent="0.2">
      <c r="A68" s="4" t="s">
        <v>91</v>
      </c>
      <c r="B68" s="4"/>
      <c r="C68" s="4"/>
      <c r="D68" s="4"/>
      <c r="E68" s="4"/>
      <c r="F68" s="4"/>
    </row>
    <row r="69" spans="1:6" s="2" customFormat="1" ht="14.25" x14ac:dyDescent="0.2">
      <c r="A69" s="4" t="s">
        <v>92</v>
      </c>
    </row>
    <row r="70" spans="1:6" s="2" customFormat="1" ht="14.25" x14ac:dyDescent="0.2">
      <c r="A70" s="4"/>
    </row>
    <row r="72" spans="1:6" s="58" customFormat="1" ht="18" x14ac:dyDescent="0.25">
      <c r="A72" s="16" t="s">
        <v>147</v>
      </c>
    </row>
    <row r="73" spans="1:6" x14ac:dyDescent="0.2">
      <c r="A73" s="4" t="s">
        <v>137</v>
      </c>
    </row>
  </sheetData>
  <phoneticPr fontId="0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zoomScaleNormal="100" workbookViewId="0">
      <selection activeCell="A4" sqref="A4"/>
    </sheetView>
  </sheetViews>
  <sheetFormatPr baseColWidth="10" defaultColWidth="11.42578125" defaultRowHeight="12.75" x14ac:dyDescent="0.2"/>
  <cols>
    <col min="1" max="1" width="45.28515625" style="4" customWidth="1"/>
    <col min="2" max="2" width="3.5703125" style="4" customWidth="1"/>
    <col min="3" max="4" width="10.140625" style="4" bestFit="1" customWidth="1"/>
    <col min="5" max="19" width="11.140625" style="4" bestFit="1" customWidth="1"/>
    <col min="20" max="16384" width="11.42578125" style="4"/>
  </cols>
  <sheetData>
    <row r="1" spans="1:19" s="3" customFormat="1" ht="23.25" x14ac:dyDescent="0.35">
      <c r="A1" s="56" t="s">
        <v>139</v>
      </c>
    </row>
    <row r="2" spans="1:19" s="3" customFormat="1" ht="20.25" x14ac:dyDescent="0.3">
      <c r="A2" s="49" t="s">
        <v>53</v>
      </c>
    </row>
    <row r="3" spans="1:19" ht="15" x14ac:dyDescent="0.2">
      <c r="A3" s="19" t="s">
        <v>21</v>
      </c>
    </row>
    <row r="4" spans="1:19" ht="15" x14ac:dyDescent="0.2">
      <c r="A4" s="19"/>
    </row>
    <row r="5" spans="1:19" ht="15" x14ac:dyDescent="0.25">
      <c r="A5" s="55" t="s">
        <v>138</v>
      </c>
    </row>
    <row r="7" spans="1:19" x14ac:dyDescent="0.2">
      <c r="A7" s="1" t="s">
        <v>0</v>
      </c>
    </row>
    <row r="8" spans="1:19" x14ac:dyDescent="0.2">
      <c r="A8" s="1" t="s">
        <v>140</v>
      </c>
    </row>
    <row r="11" spans="1:19" s="3" customFormat="1" ht="15.75" x14ac:dyDescent="0.25">
      <c r="A11" s="50" t="s">
        <v>36</v>
      </c>
    </row>
    <row r="12" spans="1:19" s="3" customFormat="1" x14ac:dyDescent="0.2">
      <c r="A12" s="51"/>
      <c r="B12" s="52"/>
      <c r="C12" s="53">
        <v>2008</v>
      </c>
      <c r="D12" s="53">
        <v>2009</v>
      </c>
      <c r="E12" s="53">
        <v>2010</v>
      </c>
      <c r="F12" s="53">
        <v>2011</v>
      </c>
      <c r="G12" s="53">
        <v>2012</v>
      </c>
      <c r="H12" s="53">
        <v>2013</v>
      </c>
      <c r="I12" s="53">
        <v>2014</v>
      </c>
      <c r="J12" s="53">
        <v>2015</v>
      </c>
      <c r="K12" s="53">
        <v>2016</v>
      </c>
      <c r="L12" s="53">
        <v>2017</v>
      </c>
      <c r="M12" s="53">
        <v>2018</v>
      </c>
      <c r="N12" s="53">
        <v>2019</v>
      </c>
      <c r="O12" s="53">
        <v>2020</v>
      </c>
      <c r="P12" s="53">
        <v>2021</v>
      </c>
      <c r="Q12" s="53">
        <v>2022</v>
      </c>
      <c r="R12" s="53">
        <v>2023</v>
      </c>
      <c r="S12" s="53">
        <v>2024</v>
      </c>
    </row>
    <row r="13" spans="1:19" x14ac:dyDescent="0.2">
      <c r="A13" s="4" t="s">
        <v>27</v>
      </c>
      <c r="B13" s="4" t="s">
        <v>1</v>
      </c>
      <c r="C13" s="20">
        <v>76</v>
      </c>
      <c r="D13" s="20">
        <v>73</v>
      </c>
      <c r="E13" s="20">
        <v>65</v>
      </c>
      <c r="F13" s="20">
        <v>53</v>
      </c>
      <c r="G13" s="20">
        <v>56</v>
      </c>
      <c r="H13" s="20">
        <v>55</v>
      </c>
      <c r="I13" s="20">
        <v>55</v>
      </c>
      <c r="J13" s="20">
        <v>53</v>
      </c>
      <c r="K13" s="20">
        <v>50</v>
      </c>
      <c r="L13" s="20">
        <v>50</v>
      </c>
      <c r="M13" s="4">
        <v>46</v>
      </c>
      <c r="N13" s="4">
        <v>49</v>
      </c>
      <c r="O13" s="4">
        <v>49</v>
      </c>
      <c r="P13" s="4">
        <v>53</v>
      </c>
      <c r="Q13" s="4">
        <v>50</v>
      </c>
      <c r="R13" s="4">
        <v>44</v>
      </c>
      <c r="S13" s="4">
        <v>36</v>
      </c>
    </row>
    <row r="14" spans="1:19" x14ac:dyDescent="0.2">
      <c r="A14" s="4" t="s">
        <v>28</v>
      </c>
      <c r="B14" s="4" t="s">
        <v>1</v>
      </c>
      <c r="C14" s="20">
        <v>54</v>
      </c>
      <c r="D14" s="20">
        <v>58</v>
      </c>
      <c r="E14" s="20">
        <v>57</v>
      </c>
      <c r="F14" s="20">
        <v>53</v>
      </c>
      <c r="G14" s="20">
        <v>52</v>
      </c>
      <c r="H14" s="20">
        <v>52</v>
      </c>
      <c r="I14" s="20">
        <v>50</v>
      </c>
      <c r="J14" s="20">
        <v>52</v>
      </c>
      <c r="K14" s="20">
        <v>48</v>
      </c>
      <c r="L14" s="20">
        <v>47</v>
      </c>
      <c r="M14" s="4">
        <v>45</v>
      </c>
      <c r="N14" s="4">
        <v>46</v>
      </c>
      <c r="O14" s="4">
        <v>45</v>
      </c>
      <c r="P14" s="4">
        <v>45</v>
      </c>
      <c r="Q14" s="4">
        <v>46</v>
      </c>
      <c r="R14" s="4">
        <v>42</v>
      </c>
      <c r="S14" s="4">
        <v>36</v>
      </c>
    </row>
    <row r="15" spans="1:19" x14ac:dyDescent="0.2">
      <c r="A15" s="4" t="s">
        <v>29</v>
      </c>
      <c r="B15" s="4" t="s">
        <v>1</v>
      </c>
      <c r="C15" s="20">
        <v>220</v>
      </c>
      <c r="D15" s="20">
        <v>238</v>
      </c>
      <c r="E15" s="20">
        <v>220</v>
      </c>
      <c r="F15" s="20">
        <v>183</v>
      </c>
      <c r="G15" s="20">
        <v>197</v>
      </c>
      <c r="H15" s="20">
        <v>195</v>
      </c>
      <c r="I15" s="20">
        <v>185</v>
      </c>
      <c r="J15" s="20">
        <v>193</v>
      </c>
      <c r="K15" s="20">
        <v>189</v>
      </c>
      <c r="L15" s="20">
        <v>198</v>
      </c>
      <c r="M15" s="4">
        <v>177</v>
      </c>
      <c r="N15" s="4">
        <v>193</v>
      </c>
      <c r="O15" s="4">
        <v>208</v>
      </c>
      <c r="P15" s="4">
        <v>206</v>
      </c>
      <c r="Q15" s="4">
        <v>202</v>
      </c>
      <c r="R15" s="4">
        <v>176</v>
      </c>
      <c r="S15" s="4">
        <v>164</v>
      </c>
    </row>
    <row r="16" spans="1:19" x14ac:dyDescent="0.2">
      <c r="A16" s="21" t="s">
        <v>81</v>
      </c>
      <c r="B16" s="21" t="s">
        <v>1</v>
      </c>
      <c r="C16" s="22">
        <f>C15/C14</f>
        <v>4.0740740740740744</v>
      </c>
      <c r="D16" s="22">
        <f>D15/D14</f>
        <v>4.1034482758620694</v>
      </c>
      <c r="E16" s="22">
        <f>E15/E14</f>
        <v>3.8596491228070176</v>
      </c>
      <c r="F16" s="22">
        <f>F15/F14</f>
        <v>3.4528301886792452</v>
      </c>
      <c r="G16" s="22">
        <f t="shared" ref="G16:I16" si="0">G15/G14</f>
        <v>3.7884615384615383</v>
      </c>
      <c r="H16" s="22">
        <f t="shared" si="0"/>
        <v>3.75</v>
      </c>
      <c r="I16" s="22">
        <f t="shared" si="0"/>
        <v>3.7</v>
      </c>
      <c r="J16" s="22">
        <f t="shared" ref="J16:K16" si="1">J15/J14</f>
        <v>3.7115384615384617</v>
      </c>
      <c r="K16" s="22">
        <f t="shared" si="1"/>
        <v>3.9375</v>
      </c>
      <c r="L16" s="22">
        <f t="shared" ref="L16:M16" si="2">L15/L14</f>
        <v>4.2127659574468082</v>
      </c>
      <c r="M16" s="22">
        <f t="shared" si="2"/>
        <v>3.9333333333333331</v>
      </c>
      <c r="N16" s="22">
        <f t="shared" ref="N16" si="3">N15/N14</f>
        <v>4.1956521739130439</v>
      </c>
      <c r="O16" s="22">
        <v>4.6222222222222218</v>
      </c>
      <c r="P16" s="22">
        <v>4.5777777777777775</v>
      </c>
      <c r="Q16" s="22">
        <v>4.3913043478260869</v>
      </c>
      <c r="R16" s="22">
        <v>4.1904761904761907</v>
      </c>
      <c r="S16" s="22">
        <v>4.5555555555555554</v>
      </c>
    </row>
    <row r="19" spans="1:19" s="3" customFormat="1" ht="15.75" x14ac:dyDescent="0.25">
      <c r="A19" s="50" t="s">
        <v>35</v>
      </c>
      <c r="B19" s="54"/>
    </row>
    <row r="20" spans="1:19" x14ac:dyDescent="0.2">
      <c r="A20" s="24" t="s">
        <v>68</v>
      </c>
      <c r="B20" s="23"/>
    </row>
    <row r="21" spans="1:19" s="3" customFormat="1" ht="12" customHeight="1" x14ac:dyDescent="0.2">
      <c r="A21" s="51"/>
      <c r="B21" s="52"/>
      <c r="C21" s="53">
        <v>2008</v>
      </c>
      <c r="D21" s="53">
        <v>2009</v>
      </c>
      <c r="E21" s="53">
        <v>2010</v>
      </c>
      <c r="F21" s="53">
        <v>2011</v>
      </c>
      <c r="G21" s="53">
        <v>2012</v>
      </c>
      <c r="H21" s="53">
        <v>2013</v>
      </c>
      <c r="I21" s="53">
        <v>2014</v>
      </c>
      <c r="J21" s="53">
        <v>2015</v>
      </c>
      <c r="K21" s="53">
        <v>2016</v>
      </c>
      <c r="L21" s="53">
        <v>2017</v>
      </c>
      <c r="M21" s="53">
        <v>2018</v>
      </c>
      <c r="N21" s="53">
        <v>2019</v>
      </c>
      <c r="O21" s="53">
        <v>2020</v>
      </c>
      <c r="P21" s="53">
        <v>2021</v>
      </c>
      <c r="Q21" s="53">
        <v>2022</v>
      </c>
      <c r="R21" s="53">
        <v>2023</v>
      </c>
      <c r="S21" s="53">
        <v>2024</v>
      </c>
    </row>
    <row r="22" spans="1:19" x14ac:dyDescent="0.2">
      <c r="A22" s="25" t="s">
        <v>103</v>
      </c>
      <c r="B22" s="25" t="s">
        <v>2</v>
      </c>
      <c r="C22" s="26">
        <v>52771905.052631602</v>
      </c>
      <c r="D22" s="26">
        <v>71479424.191780806</v>
      </c>
      <c r="E22" s="26">
        <v>97913116.584615394</v>
      </c>
      <c r="F22" s="26">
        <v>87323203.622641504</v>
      </c>
      <c r="G22" s="26">
        <v>88176436.589285702</v>
      </c>
      <c r="H22" s="26">
        <v>131791204.34545501</v>
      </c>
      <c r="I22" s="26">
        <v>131276233.618182</v>
      </c>
      <c r="J22" s="26">
        <v>156322742.24528301</v>
      </c>
      <c r="K22" s="26">
        <v>212872800.94</v>
      </c>
      <c r="L22" s="26">
        <v>230436995.74000001</v>
      </c>
      <c r="M22" s="26">
        <v>216129388.173913</v>
      </c>
      <c r="N22" s="26">
        <v>220258770.81632701</v>
      </c>
      <c r="O22" s="26">
        <v>216584269</v>
      </c>
      <c r="P22" s="26">
        <v>228739911</v>
      </c>
      <c r="Q22" s="26">
        <v>308448382</v>
      </c>
      <c r="R22" s="26">
        <v>313101356</v>
      </c>
      <c r="S22" s="26">
        <v>346133106</v>
      </c>
    </row>
    <row r="23" spans="1:19" x14ac:dyDescent="0.2">
      <c r="A23" s="25" t="s">
        <v>104</v>
      </c>
      <c r="B23" s="25" t="s">
        <v>2</v>
      </c>
      <c r="C23" s="26">
        <v>5528498.4868421098</v>
      </c>
      <c r="D23" s="26">
        <v>7938342.7671232903</v>
      </c>
      <c r="E23" s="26">
        <v>11353847.030769199</v>
      </c>
      <c r="F23" s="26">
        <v>10682856.8113208</v>
      </c>
      <c r="G23" s="26">
        <v>11365811.607142899</v>
      </c>
      <c r="H23" s="26">
        <v>14883394.1454545</v>
      </c>
      <c r="I23" s="26">
        <v>15575831.054545499</v>
      </c>
      <c r="J23" s="26">
        <v>14711090.603773599</v>
      </c>
      <c r="K23" s="26">
        <v>26095433.02</v>
      </c>
      <c r="L23" s="26">
        <v>22346410.280000001</v>
      </c>
      <c r="M23" s="26">
        <v>20474139.586956501</v>
      </c>
      <c r="N23" s="26">
        <v>19728010.102040801</v>
      </c>
      <c r="O23" s="26">
        <v>22767280</v>
      </c>
      <c r="P23" s="26">
        <v>24749409</v>
      </c>
      <c r="Q23" s="26">
        <v>31318721</v>
      </c>
      <c r="R23" s="26">
        <v>52207050</v>
      </c>
      <c r="S23" s="26">
        <v>59723882</v>
      </c>
    </row>
    <row r="24" spans="1:19" x14ac:dyDescent="0.2">
      <c r="A24" s="25" t="s">
        <v>105</v>
      </c>
      <c r="B24" s="25" t="s">
        <v>2</v>
      </c>
      <c r="C24" s="26">
        <v>331456.17105263198</v>
      </c>
      <c r="D24" s="26">
        <v>336613.26027397299</v>
      </c>
      <c r="E24" s="26">
        <v>446274.18461538502</v>
      </c>
      <c r="F24" s="26">
        <v>146014.67924528301</v>
      </c>
      <c r="G24" s="26">
        <v>277263.08928571403</v>
      </c>
      <c r="H24" s="26">
        <v>276469.38181818201</v>
      </c>
      <c r="I24" s="26">
        <v>133007.181818182</v>
      </c>
      <c r="J24" s="26">
        <v>1084566.05660377</v>
      </c>
      <c r="K24" s="26">
        <v>273478.08</v>
      </c>
      <c r="L24" s="26">
        <v>197772.68</v>
      </c>
      <c r="M24" s="26">
        <v>171299.32608695701</v>
      </c>
      <c r="N24" s="26">
        <v>4029977.4489795901</v>
      </c>
      <c r="O24" s="26">
        <v>1059619</v>
      </c>
      <c r="P24" s="26">
        <v>249580</v>
      </c>
      <c r="Q24" s="26">
        <v>206749</v>
      </c>
      <c r="R24" s="26">
        <v>181139</v>
      </c>
      <c r="S24" s="26">
        <v>156214</v>
      </c>
    </row>
    <row r="25" spans="1:19" x14ac:dyDescent="0.2">
      <c r="A25" s="25" t="s">
        <v>106</v>
      </c>
      <c r="B25" s="25" t="s">
        <v>2</v>
      </c>
      <c r="C25" s="26">
        <v>2025512.88157895</v>
      </c>
      <c r="D25" s="26">
        <v>1380195.3424657499</v>
      </c>
      <c r="E25" s="26">
        <v>1480324.6</v>
      </c>
      <c r="F25" s="26">
        <v>1449563.6037735799</v>
      </c>
      <c r="G25" s="26">
        <v>3354308.1607142901</v>
      </c>
      <c r="H25" s="26">
        <v>2364537.5636363602</v>
      </c>
      <c r="I25" s="26">
        <v>4567376.5999999996</v>
      </c>
      <c r="J25" s="26">
        <v>5781685.0377358496</v>
      </c>
      <c r="K25" s="26">
        <v>5857065.3600000003</v>
      </c>
      <c r="L25" s="26">
        <v>14952051.960000001</v>
      </c>
      <c r="M25" s="26">
        <v>11873209.043478301</v>
      </c>
      <c r="N25" s="26">
        <v>14252893.448979599</v>
      </c>
      <c r="O25" s="26">
        <v>16700243</v>
      </c>
      <c r="P25" s="26">
        <v>18545375</v>
      </c>
      <c r="Q25" s="26">
        <v>22093003</v>
      </c>
      <c r="R25" s="26">
        <v>21163237</v>
      </c>
      <c r="S25" s="26">
        <v>34083311</v>
      </c>
    </row>
    <row r="26" spans="1:19" x14ac:dyDescent="0.2">
      <c r="A26" s="25" t="s">
        <v>37</v>
      </c>
      <c r="B26" s="25" t="s">
        <v>2</v>
      </c>
      <c r="C26" s="27">
        <f t="shared" ref="C26:H26" si="4">SUM(C22:C25)</f>
        <v>60657372.592105299</v>
      </c>
      <c r="D26" s="27">
        <f t="shared" si="4"/>
        <v>81134575.561643824</v>
      </c>
      <c r="E26" s="27">
        <f t="shared" si="4"/>
        <v>111193562.39999998</v>
      </c>
      <c r="F26" s="27">
        <f t="shared" si="4"/>
        <v>99601638.716981158</v>
      </c>
      <c r="G26" s="27">
        <f t="shared" si="4"/>
        <v>103173819.4464286</v>
      </c>
      <c r="H26" s="27">
        <f t="shared" si="4"/>
        <v>149315605.43636405</v>
      </c>
      <c r="I26" s="27">
        <f t="shared" ref="I26:J26" si="5">SUM(I22:I25)</f>
        <v>151552448.45454568</v>
      </c>
      <c r="J26" s="27">
        <f t="shared" si="5"/>
        <v>177900083.94339621</v>
      </c>
      <c r="K26" s="27">
        <f t="shared" ref="K26:M26" si="6">SUM(K22:K25)</f>
        <v>245098777.40000004</v>
      </c>
      <c r="L26" s="27">
        <f t="shared" si="6"/>
        <v>267933230.66000003</v>
      </c>
      <c r="M26" s="27">
        <f t="shared" si="6"/>
        <v>248648036.13043478</v>
      </c>
      <c r="N26" s="27">
        <f>SUM(N22:N25)</f>
        <v>258269651.81632698</v>
      </c>
      <c r="O26" s="27">
        <v>257111412</v>
      </c>
      <c r="P26" s="27">
        <v>272284275</v>
      </c>
      <c r="Q26" s="27">
        <v>362066855</v>
      </c>
      <c r="R26" s="27">
        <v>386652782</v>
      </c>
      <c r="S26" s="27">
        <v>440096512</v>
      </c>
    </row>
    <row r="27" spans="1:19" x14ac:dyDescent="0.2">
      <c r="A27" s="25"/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29"/>
      <c r="P27" s="29"/>
      <c r="Q27" s="29"/>
      <c r="R27" s="29"/>
      <c r="S27" s="29"/>
    </row>
    <row r="28" spans="1:19" x14ac:dyDescent="0.2">
      <c r="A28" s="25" t="s">
        <v>107</v>
      </c>
      <c r="B28" s="25" t="s">
        <v>2</v>
      </c>
      <c r="C28" s="26">
        <v>7685988.8157894732</v>
      </c>
      <c r="D28" s="26">
        <v>8846505.6849315092</v>
      </c>
      <c r="E28" s="26">
        <v>9180288.1076923106</v>
      </c>
      <c r="F28" s="26">
        <v>10327830.3396226</v>
      </c>
      <c r="G28" s="26">
        <v>12047705.4107143</v>
      </c>
      <c r="H28" s="26">
        <v>12368776.8181818</v>
      </c>
      <c r="I28" s="26">
        <v>11938773.7818182</v>
      </c>
      <c r="J28" s="26">
        <v>14131252.3773585</v>
      </c>
      <c r="K28" s="26">
        <v>15782273.640000001</v>
      </c>
      <c r="L28" s="26">
        <v>19108275.559999999</v>
      </c>
      <c r="M28" s="26">
        <v>20886197.804347798</v>
      </c>
      <c r="N28" s="26">
        <v>24084663.979591802</v>
      </c>
      <c r="O28" s="26">
        <v>28225757</v>
      </c>
      <c r="P28" s="26">
        <v>24904128</v>
      </c>
      <c r="Q28" s="26">
        <v>30848477</v>
      </c>
      <c r="R28" s="26">
        <v>38760757</v>
      </c>
      <c r="S28" s="26">
        <v>51298883</v>
      </c>
    </row>
    <row r="29" spans="1:19" x14ac:dyDescent="0.2">
      <c r="A29" s="25" t="s">
        <v>108</v>
      </c>
      <c r="B29" s="25" t="s">
        <v>2</v>
      </c>
      <c r="C29" s="26">
        <v>28936221.407894738</v>
      </c>
      <c r="D29" s="26">
        <v>34084886.232876703</v>
      </c>
      <c r="E29" s="26">
        <v>37504621.230769202</v>
      </c>
      <c r="F29" s="26">
        <v>44971829.509434</v>
      </c>
      <c r="G29" s="26">
        <v>50635311.5</v>
      </c>
      <c r="H29" s="26">
        <v>53265088.145454504</v>
      </c>
      <c r="I29" s="26">
        <v>54388925.381818198</v>
      </c>
      <c r="J29" s="26">
        <v>68349165.547169805</v>
      </c>
      <c r="K29" s="26">
        <v>70424868.159999996</v>
      </c>
      <c r="L29" s="26">
        <v>74104046.579999998</v>
      </c>
      <c r="M29" s="26">
        <v>72288188.891304299</v>
      </c>
      <c r="N29" s="26">
        <v>76099865.979591802</v>
      </c>
      <c r="O29" s="26">
        <v>89790637</v>
      </c>
      <c r="P29" s="26">
        <v>88655837</v>
      </c>
      <c r="Q29" s="26">
        <v>113482657</v>
      </c>
      <c r="R29" s="26">
        <v>131629538</v>
      </c>
      <c r="S29" s="26">
        <v>151244464</v>
      </c>
    </row>
    <row r="30" spans="1:19" x14ac:dyDescent="0.2">
      <c r="A30" s="25" t="s">
        <v>109</v>
      </c>
      <c r="B30" s="25" t="s">
        <v>2</v>
      </c>
      <c r="C30" s="26">
        <v>477524.42105263157</v>
      </c>
      <c r="D30" s="26">
        <v>495369.21917808201</v>
      </c>
      <c r="E30" s="26">
        <v>660888.12307692296</v>
      </c>
      <c r="F30" s="26">
        <v>653773.58490566001</v>
      </c>
      <c r="G30" s="26">
        <v>660068.98214285704</v>
      </c>
      <c r="H30" s="26">
        <v>528527.6</v>
      </c>
      <c r="I30" s="26">
        <v>547278.07272727299</v>
      </c>
      <c r="J30" s="26">
        <v>621099.47169811302</v>
      </c>
      <c r="K30" s="26">
        <v>937054.36</v>
      </c>
      <c r="L30" s="26">
        <v>933789.32</v>
      </c>
      <c r="M30" s="26">
        <v>909521.10869565199</v>
      </c>
      <c r="N30" s="26">
        <v>951310.87755102001</v>
      </c>
      <c r="O30" s="26">
        <v>1161466</v>
      </c>
      <c r="P30" s="26">
        <v>1300460</v>
      </c>
      <c r="Q30" s="26">
        <v>1341383</v>
      </c>
      <c r="R30" s="26">
        <v>1322216</v>
      </c>
      <c r="S30" s="26">
        <v>2112670</v>
      </c>
    </row>
    <row r="31" spans="1:19" x14ac:dyDescent="0.2">
      <c r="A31" s="25" t="s">
        <v>110</v>
      </c>
      <c r="B31" s="25" t="s">
        <v>2</v>
      </c>
      <c r="C31" s="26">
        <v>6861771.7236842103</v>
      </c>
      <c r="D31" s="26">
        <v>8569115.5890411008</v>
      </c>
      <c r="E31" s="26">
        <v>9342037.3076923098</v>
      </c>
      <c r="F31" s="26">
        <v>10379261.056603801</v>
      </c>
      <c r="G31" s="26">
        <v>11419999.232142899</v>
      </c>
      <c r="H31" s="26">
        <v>12213465.763636401</v>
      </c>
      <c r="I31" s="26">
        <v>12024318</v>
      </c>
      <c r="J31" s="26">
        <v>15071224.1132075</v>
      </c>
      <c r="K31" s="26">
        <v>14892680.300000001</v>
      </c>
      <c r="L31" s="26">
        <v>16669248.039999999</v>
      </c>
      <c r="M31" s="26">
        <v>16567935.5652174</v>
      </c>
      <c r="N31" s="26">
        <v>18523008.755102001</v>
      </c>
      <c r="O31" s="26">
        <v>19958288</v>
      </c>
      <c r="P31" s="26">
        <v>20520051</v>
      </c>
      <c r="Q31" s="26">
        <v>22955348</v>
      </c>
      <c r="R31" s="26">
        <v>23866935</v>
      </c>
      <c r="S31" s="26">
        <v>26722990</v>
      </c>
    </row>
    <row r="32" spans="1:19" x14ac:dyDescent="0.2">
      <c r="A32" s="25" t="s">
        <v>111</v>
      </c>
      <c r="B32" s="25" t="s">
        <v>2</v>
      </c>
      <c r="C32" s="26">
        <v>4673742.0789473681</v>
      </c>
      <c r="D32" s="26">
        <v>3514777.2054794501</v>
      </c>
      <c r="E32" s="26">
        <v>3303173.8</v>
      </c>
      <c r="F32" s="26">
        <v>8040638.18867925</v>
      </c>
      <c r="G32" s="26">
        <v>3973054.375</v>
      </c>
      <c r="H32" s="26">
        <v>2166845.92727273</v>
      </c>
      <c r="I32" s="26">
        <v>6326264.0909090899</v>
      </c>
      <c r="J32" s="26">
        <v>3130677.1320754699</v>
      </c>
      <c r="K32" s="26">
        <v>7795658.8399999999</v>
      </c>
      <c r="L32" s="26">
        <v>10286473.880000001</v>
      </c>
      <c r="M32" s="26">
        <v>9209793.1956521701</v>
      </c>
      <c r="N32" s="26">
        <v>8739081.5102040805</v>
      </c>
      <c r="O32" s="26">
        <v>13089381</v>
      </c>
      <c r="P32" s="26">
        <v>-153448</v>
      </c>
      <c r="Q32" s="26">
        <v>21735539</v>
      </c>
      <c r="R32" s="26">
        <v>30917405</v>
      </c>
      <c r="S32" s="26">
        <v>29521423</v>
      </c>
    </row>
    <row r="33" spans="1:19" x14ac:dyDescent="0.2">
      <c r="A33" s="25" t="s">
        <v>112</v>
      </c>
      <c r="B33" s="25" t="s">
        <v>2</v>
      </c>
      <c r="C33" s="26">
        <v>3545996.8026315789</v>
      </c>
      <c r="D33" s="26">
        <v>4147980.7534246598</v>
      </c>
      <c r="E33" s="26">
        <v>5306161.8923076903</v>
      </c>
      <c r="F33" s="26">
        <v>5925332.18867925</v>
      </c>
      <c r="G33" s="26">
        <v>6478720.6428571399</v>
      </c>
      <c r="H33" s="26">
        <v>7356792.5272727301</v>
      </c>
      <c r="I33" s="26">
        <v>7627758.38181818</v>
      </c>
      <c r="J33" s="26">
        <v>9134233.8679245301</v>
      </c>
      <c r="K33" s="26">
        <v>10289973.699999999</v>
      </c>
      <c r="L33" s="26">
        <v>12993963.58</v>
      </c>
      <c r="M33" s="26">
        <v>12725666.4347826</v>
      </c>
      <c r="N33" s="26">
        <v>13826246.163265301</v>
      </c>
      <c r="O33" s="26">
        <v>15293034</v>
      </c>
      <c r="P33" s="26">
        <v>15524182</v>
      </c>
      <c r="Q33" s="26">
        <v>18575595</v>
      </c>
      <c r="R33" s="26">
        <v>19324184</v>
      </c>
      <c r="S33" s="26">
        <v>23575909</v>
      </c>
    </row>
    <row r="34" spans="1:19" x14ac:dyDescent="0.2">
      <c r="A34" s="25" t="s">
        <v>113</v>
      </c>
      <c r="B34" s="25" t="s">
        <v>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</row>
    <row r="35" spans="1:19" x14ac:dyDescent="0.2">
      <c r="A35" s="25" t="s">
        <v>114</v>
      </c>
      <c r="B35" s="25" t="s">
        <v>2</v>
      </c>
      <c r="C35" s="26">
        <v>2194409</v>
      </c>
      <c r="D35" s="26">
        <v>2540118.8630137001</v>
      </c>
      <c r="E35" s="26">
        <v>3453862.72307692</v>
      </c>
      <c r="F35" s="26">
        <v>3977383.3962264098</v>
      </c>
      <c r="G35" s="26">
        <v>4364047.9642857099</v>
      </c>
      <c r="H35" s="26">
        <v>4797444.7818181803</v>
      </c>
      <c r="I35" s="26">
        <v>4721664.8</v>
      </c>
      <c r="J35" s="26">
        <v>5831363.8867924502</v>
      </c>
      <c r="K35" s="26">
        <v>6744779.2999999998</v>
      </c>
      <c r="L35" s="26">
        <v>8797377.5999999996</v>
      </c>
      <c r="M35" s="26">
        <v>9081078.3913043495</v>
      </c>
      <c r="N35" s="26">
        <v>10392680</v>
      </c>
      <c r="O35" s="26">
        <v>12316957</v>
      </c>
      <c r="P35" s="26">
        <v>12933882</v>
      </c>
      <c r="Q35" s="26">
        <v>17016161</v>
      </c>
      <c r="R35" s="26">
        <v>13370924</v>
      </c>
      <c r="S35" s="26">
        <v>12334677</v>
      </c>
    </row>
    <row r="36" spans="1:19" x14ac:dyDescent="0.2">
      <c r="A36" s="25" t="s">
        <v>115</v>
      </c>
      <c r="B36" s="25" t="s">
        <v>2</v>
      </c>
      <c r="C36" s="26">
        <v>454289.59210526315</v>
      </c>
      <c r="D36" s="26">
        <v>374209.383561644</v>
      </c>
      <c r="E36" s="26">
        <v>177055.2</v>
      </c>
      <c r="F36" s="26">
        <v>228421.43396226401</v>
      </c>
      <c r="G36" s="26">
        <v>317164.875</v>
      </c>
      <c r="H36" s="26">
        <v>597815.90909090894</v>
      </c>
      <c r="I36" s="26">
        <v>1412670.36363636</v>
      </c>
      <c r="J36" s="26">
        <v>795650</v>
      </c>
      <c r="K36" s="26">
        <v>585322.92000000004</v>
      </c>
      <c r="L36" s="26">
        <v>577163.12</v>
      </c>
      <c r="M36" s="26">
        <v>186135.04347826101</v>
      </c>
      <c r="N36" s="26">
        <v>468358.51020408201</v>
      </c>
      <c r="O36" s="26">
        <v>410196</v>
      </c>
      <c r="P36" s="26">
        <v>1432011</v>
      </c>
      <c r="Q36" s="26">
        <v>4623385</v>
      </c>
      <c r="R36" s="26">
        <v>688919</v>
      </c>
      <c r="S36" s="26">
        <v>4568209</v>
      </c>
    </row>
    <row r="37" spans="1:19" x14ac:dyDescent="0.2">
      <c r="A37" s="25" t="s">
        <v>116</v>
      </c>
      <c r="B37" s="25" t="s">
        <v>2</v>
      </c>
      <c r="C37" s="26">
        <v>9100325.6315789465</v>
      </c>
      <c r="D37" s="26">
        <v>9245449.6849315092</v>
      </c>
      <c r="E37" s="26">
        <v>12049783.800000001</v>
      </c>
      <c r="F37" s="26">
        <v>15064096.924528301</v>
      </c>
      <c r="G37" s="26">
        <v>16865199.875</v>
      </c>
      <c r="H37" s="26">
        <v>19971463.309090901</v>
      </c>
      <c r="I37" s="26">
        <v>25857286.909090899</v>
      </c>
      <c r="J37" s="26">
        <v>32322677.358490601</v>
      </c>
      <c r="K37" s="26">
        <v>40731634.82</v>
      </c>
      <c r="L37" s="26">
        <v>59591190.299999997</v>
      </c>
      <c r="M37" s="26">
        <v>58801460.478260897</v>
      </c>
      <c r="N37" s="26">
        <v>57594330.591836698</v>
      </c>
      <c r="O37" s="26">
        <v>73176692</v>
      </c>
      <c r="P37" s="26">
        <v>64985200</v>
      </c>
      <c r="Q37" s="26">
        <v>84729500</v>
      </c>
      <c r="R37" s="26">
        <v>104655112</v>
      </c>
      <c r="S37" s="26">
        <v>126059374</v>
      </c>
    </row>
    <row r="38" spans="1:19" x14ac:dyDescent="0.2">
      <c r="A38" s="25" t="s">
        <v>39</v>
      </c>
      <c r="B38" s="25" t="s">
        <v>2</v>
      </c>
      <c r="C38" s="27">
        <f t="shared" ref="C38:H38" si="7">C28+C29+C30+C31-C32+C33+C34+C35+C36+C37</f>
        <v>54582785.315789483</v>
      </c>
      <c r="D38" s="27">
        <f t="shared" si="7"/>
        <v>64788858.205479451</v>
      </c>
      <c r="E38" s="27">
        <f t="shared" si="7"/>
        <v>74371524.584615365</v>
      </c>
      <c r="F38" s="27">
        <f t="shared" si="7"/>
        <v>83487290.245283037</v>
      </c>
      <c r="G38" s="27">
        <f t="shared" si="7"/>
        <v>98815164.10714291</v>
      </c>
      <c r="H38" s="27">
        <f t="shared" si="7"/>
        <v>108932528.92727268</v>
      </c>
      <c r="I38" s="27">
        <f t="shared" ref="I38:J38" si="8">I28+I29+I30+I31-I32+I33+I34+I35+I36+I37</f>
        <v>112192411.60000002</v>
      </c>
      <c r="J38" s="27">
        <f t="shared" si="8"/>
        <v>143125989.49056602</v>
      </c>
      <c r="K38" s="27">
        <f t="shared" ref="K38:M38" si="9">K28+K29+K30+K31-K32+K33+K34+K35+K36+K37</f>
        <v>152592928.35999998</v>
      </c>
      <c r="L38" s="27">
        <f t="shared" si="9"/>
        <v>182488580.22</v>
      </c>
      <c r="M38" s="27">
        <f t="shared" si="9"/>
        <v>182236390.5217391</v>
      </c>
      <c r="N38" s="27">
        <f>N28+N29+N30+N31-N32+N33+N34+N35+N36+N37</f>
        <v>193201383.34693861</v>
      </c>
      <c r="O38" s="27">
        <v>227243645</v>
      </c>
      <c r="P38" s="27">
        <v>230409200</v>
      </c>
      <c r="Q38" s="27">
        <v>271836968</v>
      </c>
      <c r="R38" s="27">
        <v>302701180</v>
      </c>
      <c r="S38" s="27">
        <v>368395752</v>
      </c>
    </row>
    <row r="39" spans="1:19" x14ac:dyDescent="0.2">
      <c r="A39" s="25"/>
      <c r="B39" s="25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27"/>
      <c r="O39" s="27"/>
      <c r="P39" s="27"/>
      <c r="Q39" s="27"/>
      <c r="R39" s="27"/>
      <c r="S39" s="27"/>
    </row>
    <row r="40" spans="1:19" x14ac:dyDescent="0.2">
      <c r="A40" s="25" t="s">
        <v>38</v>
      </c>
      <c r="B40" s="25" t="s">
        <v>2</v>
      </c>
      <c r="C40" s="27">
        <f t="shared" ref="C40:H40" si="10">C26-C38</f>
        <v>6074587.2763158157</v>
      </c>
      <c r="D40" s="27">
        <f t="shared" si="10"/>
        <v>16345717.356164373</v>
      </c>
      <c r="E40" s="27">
        <f t="shared" si="10"/>
        <v>36822037.815384611</v>
      </c>
      <c r="F40" s="27">
        <f t="shared" si="10"/>
        <v>16114348.47169812</v>
      </c>
      <c r="G40" s="27">
        <f t="shared" si="10"/>
        <v>4358655.3392856866</v>
      </c>
      <c r="H40" s="27">
        <f t="shared" si="10"/>
        <v>40383076.509091377</v>
      </c>
      <c r="I40" s="27">
        <f t="shared" ref="I40:J40" si="11">I26-I38</f>
        <v>39360036.854545653</v>
      </c>
      <c r="J40" s="27">
        <f t="shared" si="11"/>
        <v>34774094.452830195</v>
      </c>
      <c r="K40" s="27">
        <f t="shared" ref="K40:M40" si="12">K26-K38</f>
        <v>92505849.040000051</v>
      </c>
      <c r="L40" s="27">
        <f t="shared" si="12"/>
        <v>85444650.440000027</v>
      </c>
      <c r="M40" s="27">
        <f t="shared" si="12"/>
        <v>66411645.608695686</v>
      </c>
      <c r="N40" s="27">
        <f>N26-N38</f>
        <v>65068268.469388366</v>
      </c>
      <c r="O40" s="27">
        <v>29867767</v>
      </c>
      <c r="P40" s="27">
        <v>41875075</v>
      </c>
      <c r="Q40" s="27">
        <v>90229887</v>
      </c>
      <c r="R40" s="27">
        <v>83951602</v>
      </c>
      <c r="S40" s="27">
        <v>71700760</v>
      </c>
    </row>
    <row r="41" spans="1:19" x14ac:dyDescent="0.2">
      <c r="A41" s="25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29"/>
      <c r="P41" s="29"/>
      <c r="Q41" s="29"/>
      <c r="R41" s="29"/>
      <c r="S41" s="29"/>
    </row>
    <row r="42" spans="1:19" x14ac:dyDescent="0.2">
      <c r="A42" s="25" t="s">
        <v>3</v>
      </c>
      <c r="B42" s="25" t="s">
        <v>2</v>
      </c>
      <c r="C42" s="26">
        <v>1083784.8289473699</v>
      </c>
      <c r="D42" s="26">
        <v>973253.79452054796</v>
      </c>
      <c r="E42" s="26">
        <v>1293107.6769230801</v>
      </c>
      <c r="F42" s="26">
        <v>1489951.8490565999</v>
      </c>
      <c r="G42" s="26">
        <v>2395949.7321428601</v>
      </c>
      <c r="H42" s="26">
        <v>901935.47272727301</v>
      </c>
      <c r="I42" s="26">
        <v>2142468.8181818202</v>
      </c>
      <c r="J42" s="26">
        <v>1857213.3207547199</v>
      </c>
      <c r="K42" s="26">
        <v>2196643.42</v>
      </c>
      <c r="L42" s="26">
        <v>4588862.0199999996</v>
      </c>
      <c r="M42" s="26">
        <v>3325866.6739130402</v>
      </c>
      <c r="N42" s="26">
        <v>4563846.4693877501</v>
      </c>
      <c r="O42" s="26">
        <v>6513740</v>
      </c>
      <c r="P42" s="26">
        <v>3594153</v>
      </c>
      <c r="Q42" s="26">
        <v>7499377</v>
      </c>
      <c r="R42" s="26">
        <v>6588985</v>
      </c>
      <c r="S42" s="26">
        <v>14516930</v>
      </c>
    </row>
    <row r="43" spans="1:19" x14ac:dyDescent="0.2">
      <c r="A43" s="25" t="s">
        <v>4</v>
      </c>
      <c r="B43" s="25" t="s">
        <v>2</v>
      </c>
      <c r="C43" s="26">
        <v>3020037.3815789502</v>
      </c>
      <c r="D43" s="26">
        <v>1978941.6027397299</v>
      </c>
      <c r="E43" s="26">
        <v>1725538.56923077</v>
      </c>
      <c r="F43" s="26">
        <v>2391857.9056603801</v>
      </c>
      <c r="G43" s="26">
        <v>2491114.2321428601</v>
      </c>
      <c r="H43" s="26">
        <v>2369335.3272727299</v>
      </c>
      <c r="I43" s="26">
        <v>2106475.8727272698</v>
      </c>
      <c r="J43" s="26">
        <v>2318003.9433962302</v>
      </c>
      <c r="K43" s="26">
        <v>2072415.38</v>
      </c>
      <c r="L43" s="26">
        <v>1793771.52</v>
      </c>
      <c r="M43" s="26">
        <v>2482740.8695652201</v>
      </c>
      <c r="N43" s="26">
        <v>2624789.7551020398</v>
      </c>
      <c r="O43" s="26">
        <v>3855480</v>
      </c>
      <c r="P43" s="26">
        <v>4188520</v>
      </c>
      <c r="Q43" s="26">
        <v>7988799</v>
      </c>
      <c r="R43" s="26">
        <v>11781531</v>
      </c>
      <c r="S43" s="26">
        <v>10603911</v>
      </c>
    </row>
    <row r="44" spans="1:19" x14ac:dyDescent="0.2">
      <c r="A44" s="25" t="s">
        <v>40</v>
      </c>
      <c r="B44" s="25" t="s">
        <v>2</v>
      </c>
      <c r="C44" s="31">
        <v>-1936252.55263158</v>
      </c>
      <c r="D44" s="31">
        <v>-1005687.80821918</v>
      </c>
      <c r="E44" s="31">
        <f t="shared" ref="E44:J44" si="13">E42-E43</f>
        <v>-432430.89230768988</v>
      </c>
      <c r="F44" s="31">
        <f t="shared" si="13"/>
        <v>-901906.05660378025</v>
      </c>
      <c r="G44" s="31">
        <f t="shared" si="13"/>
        <v>-95164.5</v>
      </c>
      <c r="H44" s="31">
        <f t="shared" si="13"/>
        <v>-1467399.8545454568</v>
      </c>
      <c r="I44" s="31">
        <f t="shared" si="13"/>
        <v>35992.945454550441</v>
      </c>
      <c r="J44" s="31">
        <f t="shared" si="13"/>
        <v>-460790.62264151033</v>
      </c>
      <c r="K44" s="31">
        <f t="shared" ref="K44:M44" si="14">K42-K43</f>
        <v>124228.04000000004</v>
      </c>
      <c r="L44" s="31">
        <f t="shared" si="14"/>
        <v>2795090.4999999995</v>
      </c>
      <c r="M44" s="31">
        <f t="shared" si="14"/>
        <v>843125.80434782011</v>
      </c>
      <c r="N44" s="31">
        <f>N42-N43</f>
        <v>1939056.7142857104</v>
      </c>
      <c r="O44" s="31">
        <v>2658260</v>
      </c>
      <c r="P44" s="31">
        <v>-594367</v>
      </c>
      <c r="Q44" s="31">
        <v>-489422</v>
      </c>
      <c r="R44" s="31">
        <v>-5192546</v>
      </c>
      <c r="S44" s="31">
        <v>75613779</v>
      </c>
    </row>
    <row r="45" spans="1:19" x14ac:dyDescent="0.2">
      <c r="A45" s="25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N45" s="31"/>
      <c r="O45" s="31"/>
      <c r="P45" s="31"/>
      <c r="Q45" s="31"/>
      <c r="R45" s="31"/>
      <c r="S45" s="31"/>
    </row>
    <row r="46" spans="1:19" x14ac:dyDescent="0.2">
      <c r="A46" s="33" t="s">
        <v>41</v>
      </c>
      <c r="B46" s="33" t="s">
        <v>2</v>
      </c>
      <c r="C46" s="27">
        <f t="shared" ref="C46:H46" si="15">C40+C42-C43</f>
        <v>4138334.7236842355</v>
      </c>
      <c r="D46" s="27">
        <f t="shared" si="15"/>
        <v>15340029.547945194</v>
      </c>
      <c r="E46" s="27">
        <f t="shared" si="15"/>
        <v>36389606.92307692</v>
      </c>
      <c r="F46" s="27">
        <f t="shared" si="15"/>
        <v>15212442.415094342</v>
      </c>
      <c r="G46" s="27">
        <f t="shared" si="15"/>
        <v>4263490.8392856866</v>
      </c>
      <c r="H46" s="27">
        <f t="shared" si="15"/>
        <v>38915676.654545926</v>
      </c>
      <c r="I46" s="27">
        <f t="shared" ref="I46:J46" si="16">I40+I42-I43</f>
        <v>39396029.800000206</v>
      </c>
      <c r="J46" s="27">
        <f t="shared" si="16"/>
        <v>34313303.830188684</v>
      </c>
      <c r="K46" s="27">
        <f t="shared" ref="K46:M46" si="17">K40+K42-K43</f>
        <v>92630077.080000058</v>
      </c>
      <c r="L46" s="27">
        <f t="shared" si="17"/>
        <v>88239740.940000027</v>
      </c>
      <c r="M46" s="27">
        <f t="shared" si="17"/>
        <v>67254771.413043514</v>
      </c>
      <c r="N46" s="27">
        <f>N40+N42-N43</f>
        <v>67007325.183674082</v>
      </c>
      <c r="O46" s="27">
        <v>32526027</v>
      </c>
      <c r="P46" s="27">
        <v>41280707</v>
      </c>
      <c r="Q46" s="27">
        <v>89740465</v>
      </c>
      <c r="R46" s="27">
        <v>78759056</v>
      </c>
      <c r="S46" s="27">
        <v>131225589</v>
      </c>
    </row>
    <row r="49" spans="1:19" s="3" customFormat="1" ht="14.25" customHeight="1" x14ac:dyDescent="0.25">
      <c r="A49" s="50" t="s">
        <v>34</v>
      </c>
      <c r="B49" s="54"/>
    </row>
    <row r="50" spans="1:19" x14ac:dyDescent="0.2">
      <c r="A50" s="24" t="s">
        <v>68</v>
      </c>
      <c r="B50" s="23"/>
    </row>
    <row r="51" spans="1:19" s="3" customFormat="1" x14ac:dyDescent="0.2">
      <c r="A51" s="51"/>
      <c r="B51" s="52"/>
      <c r="C51" s="53">
        <v>2008</v>
      </c>
      <c r="D51" s="53">
        <v>2009</v>
      </c>
      <c r="E51" s="53">
        <v>2010</v>
      </c>
      <c r="F51" s="53">
        <v>2011</v>
      </c>
      <c r="G51" s="53">
        <v>2012</v>
      </c>
      <c r="H51" s="53">
        <v>2013</v>
      </c>
      <c r="I51" s="53">
        <v>2014</v>
      </c>
      <c r="J51" s="53">
        <v>2015</v>
      </c>
      <c r="K51" s="53">
        <v>2016</v>
      </c>
      <c r="L51" s="53">
        <v>2017</v>
      </c>
      <c r="M51" s="53">
        <v>2018</v>
      </c>
      <c r="N51" s="53">
        <v>2019</v>
      </c>
      <c r="O51" s="53">
        <v>2020</v>
      </c>
      <c r="P51" s="53">
        <v>2021</v>
      </c>
      <c r="Q51" s="53">
        <v>2022</v>
      </c>
      <c r="R51" s="53">
        <v>2023</v>
      </c>
      <c r="S51" s="53">
        <v>2024</v>
      </c>
    </row>
    <row r="52" spans="1:19" x14ac:dyDescent="0.2">
      <c r="A52" s="4" t="s">
        <v>117</v>
      </c>
    </row>
    <row r="53" spans="1:19" x14ac:dyDescent="0.2">
      <c r="A53" s="24" t="s">
        <v>118</v>
      </c>
      <c r="B53" s="23" t="s">
        <v>2</v>
      </c>
      <c r="C53" s="31">
        <v>9952129.4078947362</v>
      </c>
      <c r="D53" s="31">
        <v>13051074.5068493</v>
      </c>
      <c r="E53" s="31">
        <v>13627114.4307692</v>
      </c>
      <c r="F53" s="31">
        <v>15103759.5283019</v>
      </c>
      <c r="G53" s="31">
        <v>18891989.875</v>
      </c>
      <c r="H53" s="31">
        <v>18585694.0727273</v>
      </c>
      <c r="I53" s="31">
        <v>18103180.636363599</v>
      </c>
      <c r="J53" s="31">
        <v>20835830.716981102</v>
      </c>
      <c r="K53" s="31">
        <v>17453253.120000001</v>
      </c>
      <c r="L53" s="31">
        <v>23403001.100000001</v>
      </c>
      <c r="M53" s="31">
        <v>37038741.152173899</v>
      </c>
      <c r="N53" s="31">
        <v>35415496.979591802</v>
      </c>
      <c r="O53" s="31">
        <v>79593300</v>
      </c>
      <c r="P53" s="31">
        <v>70902506</v>
      </c>
      <c r="Q53" s="31">
        <v>97447213</v>
      </c>
      <c r="R53" s="31">
        <v>90995873</v>
      </c>
      <c r="S53" s="31">
        <v>131225589</v>
      </c>
    </row>
    <row r="54" spans="1:19" x14ac:dyDescent="0.2">
      <c r="A54" s="24"/>
      <c r="B54" s="2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x14ac:dyDescent="0.2">
      <c r="A55" s="24" t="s">
        <v>30</v>
      </c>
      <c r="B55" s="23" t="s">
        <v>2</v>
      </c>
      <c r="C55" s="26">
        <v>2335773.5657894737</v>
      </c>
      <c r="D55" s="26">
        <v>2373346.8767123302</v>
      </c>
      <c r="E55" s="26">
        <v>2964873.7692307699</v>
      </c>
      <c r="F55" s="26">
        <v>4681734.6981132096</v>
      </c>
      <c r="G55" s="26">
        <v>4128755.05357143</v>
      </c>
      <c r="H55" s="26">
        <v>4657489.2545454502</v>
      </c>
      <c r="I55" s="26">
        <v>6667603.1818181798</v>
      </c>
      <c r="J55" s="26">
        <v>7565642.8301886804</v>
      </c>
      <c r="K55" s="26">
        <v>7287654.4199999999</v>
      </c>
      <c r="L55" s="26">
        <v>6827594.4400000004</v>
      </c>
      <c r="M55" s="26">
        <v>12445581.7608696</v>
      </c>
      <c r="N55" s="26">
        <v>14219511.836734699</v>
      </c>
      <c r="O55" s="26">
        <v>16209872</v>
      </c>
      <c r="P55" s="26">
        <v>22564749</v>
      </c>
      <c r="Q55" s="26">
        <v>31639264</v>
      </c>
      <c r="R55" s="26">
        <v>11338345</v>
      </c>
      <c r="S55" s="26">
        <v>16236181</v>
      </c>
    </row>
    <row r="56" spans="1:19" x14ac:dyDescent="0.2">
      <c r="A56" s="24" t="s">
        <v>24</v>
      </c>
      <c r="B56" s="23" t="s">
        <v>2</v>
      </c>
      <c r="C56" s="26">
        <v>9539026.5921052638</v>
      </c>
      <c r="D56" s="26">
        <v>10091982.1643836</v>
      </c>
      <c r="E56" s="26">
        <v>13109782.523076899</v>
      </c>
      <c r="F56" s="26">
        <v>16933890.056603801</v>
      </c>
      <c r="G56" s="26">
        <v>18464996.678571399</v>
      </c>
      <c r="H56" s="26">
        <v>18377471.272727299</v>
      </c>
      <c r="I56" s="26">
        <v>20041782.836363599</v>
      </c>
      <c r="J56" s="26">
        <v>26284880.056603801</v>
      </c>
      <c r="K56" s="26">
        <v>29534349.440000001</v>
      </c>
      <c r="L56" s="26">
        <v>42507083.640000001</v>
      </c>
      <c r="M56" s="26">
        <v>47450735.7608696</v>
      </c>
      <c r="N56" s="26">
        <v>42510316.979591802</v>
      </c>
      <c r="O56" s="26">
        <v>61989034</v>
      </c>
      <c r="P56" s="26">
        <v>64110187</v>
      </c>
      <c r="Q56" s="26">
        <v>66054563</v>
      </c>
      <c r="R56" s="26">
        <v>63198879</v>
      </c>
      <c r="S56" s="26">
        <v>52775642</v>
      </c>
    </row>
    <row r="57" spans="1:19" x14ac:dyDescent="0.2">
      <c r="A57" s="24" t="s">
        <v>25</v>
      </c>
      <c r="B57" s="23" t="s">
        <v>2</v>
      </c>
      <c r="C57" s="26">
        <v>1519982.644736842</v>
      </c>
      <c r="D57" s="26">
        <v>3304327.2054794501</v>
      </c>
      <c r="E57" s="26">
        <v>3323473.4769230802</v>
      </c>
      <c r="F57" s="26">
        <v>3035094.5094339601</v>
      </c>
      <c r="G57" s="26">
        <v>2858082.1428571399</v>
      </c>
      <c r="H57" s="26">
        <v>3504887.7818181799</v>
      </c>
      <c r="I57" s="26">
        <v>2240345.4545454499</v>
      </c>
      <c r="J57" s="26">
        <v>3076532.0377358501</v>
      </c>
      <c r="K57" s="26">
        <v>6304436.9199999999</v>
      </c>
      <c r="L57" s="26">
        <v>4852234.8600000003</v>
      </c>
      <c r="M57" s="26">
        <v>5852676.4130434804</v>
      </c>
      <c r="N57" s="26">
        <v>8359323.2244897997</v>
      </c>
      <c r="O57" s="26">
        <v>4884653</v>
      </c>
      <c r="P57" s="26">
        <v>6462994</v>
      </c>
      <c r="Q57" s="26">
        <v>6776779</v>
      </c>
      <c r="R57" s="26">
        <v>7072037</v>
      </c>
      <c r="S57" s="26">
        <v>9142459</v>
      </c>
    </row>
    <row r="58" spans="1:19" x14ac:dyDescent="0.2">
      <c r="A58" s="24" t="s">
        <v>26</v>
      </c>
      <c r="B58" s="23" t="s">
        <v>2</v>
      </c>
      <c r="C58" s="31">
        <f>SUM(C55:C57)</f>
        <v>13394782.802631579</v>
      </c>
      <c r="D58" s="31">
        <f>SUM(D55:D57)</f>
        <v>15769656.24657538</v>
      </c>
      <c r="E58" s="31">
        <f t="shared" ref="E58:H58" si="18">SUM(E55:E57)</f>
        <v>19398129.769230749</v>
      </c>
      <c r="F58" s="31">
        <f t="shared" si="18"/>
        <v>24650719.26415097</v>
      </c>
      <c r="G58" s="31">
        <f t="shared" si="18"/>
        <v>25451833.87499997</v>
      </c>
      <c r="H58" s="31">
        <f t="shared" si="18"/>
        <v>26539848.309090931</v>
      </c>
      <c r="I58" s="31">
        <f t="shared" ref="I58:J58" si="19">SUM(I55:I57)</f>
        <v>28949731.472727228</v>
      </c>
      <c r="J58" s="31">
        <f t="shared" si="19"/>
        <v>36927054.924528331</v>
      </c>
      <c r="K58" s="31">
        <f t="shared" ref="K58:M58" si="20">SUM(K55:K57)</f>
        <v>43126440.780000001</v>
      </c>
      <c r="L58" s="31">
        <f t="shared" si="20"/>
        <v>54186912.939999998</v>
      </c>
      <c r="M58" s="31">
        <f t="shared" si="20"/>
        <v>65748993.934782684</v>
      </c>
      <c r="N58" s="31">
        <f>SUM(N55:N57)</f>
        <v>65089152.0408163</v>
      </c>
      <c r="O58" s="31">
        <v>83083560</v>
      </c>
      <c r="P58" s="31">
        <v>93137929</v>
      </c>
      <c r="Q58" s="31">
        <v>104470606</v>
      </c>
      <c r="R58" s="31">
        <v>81609262</v>
      </c>
      <c r="S58" s="31">
        <v>78154282</v>
      </c>
    </row>
    <row r="59" spans="1:19" x14ac:dyDescent="0.2">
      <c r="A59" s="24"/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N59" s="26"/>
      <c r="O59" s="26"/>
      <c r="P59" s="26"/>
      <c r="Q59" s="26"/>
      <c r="R59" s="26"/>
      <c r="S59" s="26"/>
    </row>
    <row r="60" spans="1:19" x14ac:dyDescent="0.2">
      <c r="A60" s="24" t="s">
        <v>119</v>
      </c>
      <c r="B60" s="23" t="s">
        <v>2</v>
      </c>
      <c r="C60" s="31">
        <v>6562806.4605263202</v>
      </c>
      <c r="D60" s="31">
        <v>6472852.6849315101</v>
      </c>
      <c r="E60" s="31">
        <v>10723271.446153799</v>
      </c>
      <c r="F60" s="31">
        <v>11917559.509434</v>
      </c>
      <c r="G60" s="31">
        <v>14505689.232142899</v>
      </c>
      <c r="H60" s="31">
        <v>11845739.727272701</v>
      </c>
      <c r="I60" s="31">
        <v>15240761.909090901</v>
      </c>
      <c r="J60" s="31">
        <v>20867100.924528301</v>
      </c>
      <c r="K60" s="31">
        <v>33832547.32</v>
      </c>
      <c r="L60" s="31">
        <v>43725739.460000001</v>
      </c>
      <c r="M60" s="31">
        <v>45163144.282608703</v>
      </c>
      <c r="N60" s="31">
        <v>82130478.571428597</v>
      </c>
      <c r="O60" s="31">
        <v>86954932</v>
      </c>
      <c r="P60" s="31">
        <v>74664975</v>
      </c>
      <c r="Q60" s="31">
        <v>74710565</v>
      </c>
      <c r="R60" s="31">
        <v>44332015</v>
      </c>
      <c r="S60" s="31">
        <v>53558340</v>
      </c>
    </row>
    <row r="61" spans="1:19" x14ac:dyDescent="0.2">
      <c r="A61" s="24"/>
      <c r="B61" s="23"/>
      <c r="C61" s="26"/>
      <c r="D61" s="26"/>
      <c r="E61" s="26"/>
      <c r="F61" s="26"/>
      <c r="G61" s="26"/>
      <c r="H61" s="26"/>
      <c r="I61" s="26"/>
      <c r="J61" s="26"/>
      <c r="K61" s="26"/>
      <c r="L61" s="26"/>
      <c r="N61" s="26"/>
      <c r="O61" s="26"/>
      <c r="P61" s="26"/>
      <c r="Q61" s="26"/>
      <c r="R61" s="26"/>
      <c r="S61" s="26"/>
    </row>
    <row r="62" spans="1:19" x14ac:dyDescent="0.2">
      <c r="A62" s="24" t="s">
        <v>42</v>
      </c>
      <c r="B62" s="23" t="s">
        <v>2</v>
      </c>
      <c r="C62" s="34">
        <f t="shared" ref="C62:H62" si="21">C53+C58+C60</f>
        <v>29909718.671052638</v>
      </c>
      <c r="D62" s="34">
        <f t="shared" si="21"/>
        <v>35293583.438356191</v>
      </c>
      <c r="E62" s="34">
        <f t="shared" si="21"/>
        <v>43748515.646153748</v>
      </c>
      <c r="F62" s="34">
        <f t="shared" si="21"/>
        <v>51672038.301886871</v>
      </c>
      <c r="G62" s="34">
        <f t="shared" si="21"/>
        <v>58849512.982142866</v>
      </c>
      <c r="H62" s="34">
        <f t="shared" si="21"/>
        <v>56971282.109090939</v>
      </c>
      <c r="I62" s="34">
        <f t="shared" ref="I62:J62" si="22">I53+I58+I60</f>
        <v>62293674.018181726</v>
      </c>
      <c r="J62" s="34">
        <f t="shared" si="22"/>
        <v>78629986.566037729</v>
      </c>
      <c r="K62" s="34">
        <f t="shared" ref="K62:M62" si="23">K53+K58+K60</f>
        <v>94412241.219999999</v>
      </c>
      <c r="L62" s="34">
        <f t="shared" si="23"/>
        <v>121315653.5</v>
      </c>
      <c r="M62" s="34">
        <f t="shared" si="23"/>
        <v>147950879.36956531</v>
      </c>
      <c r="N62" s="27">
        <f>N53+N58+N60</f>
        <v>182635127.59183669</v>
      </c>
      <c r="O62" s="27">
        <v>249631792</v>
      </c>
      <c r="P62" s="27">
        <v>238705410</v>
      </c>
      <c r="Q62" s="27">
        <v>276628384</v>
      </c>
      <c r="R62" s="27">
        <v>216937150</v>
      </c>
      <c r="S62" s="27">
        <v>262938211</v>
      </c>
    </row>
    <row r="63" spans="1:19" x14ac:dyDescent="0.2">
      <c r="A63" s="24"/>
      <c r="B63" s="23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29"/>
      <c r="O63" s="29"/>
      <c r="P63" s="29"/>
      <c r="Q63" s="29"/>
      <c r="R63" s="29"/>
      <c r="S63" s="29"/>
    </row>
    <row r="64" spans="1:19" x14ac:dyDescent="0.2">
      <c r="A64" s="24" t="s">
        <v>120</v>
      </c>
      <c r="B64" s="2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29"/>
      <c r="Q64" s="29"/>
      <c r="R64" s="29"/>
      <c r="S64" s="29"/>
    </row>
    <row r="65" spans="1:19" x14ac:dyDescent="0.2">
      <c r="A65" s="24" t="s">
        <v>43</v>
      </c>
      <c r="B65" s="23" t="s">
        <v>2</v>
      </c>
      <c r="C65" s="26">
        <v>38413924.473684214</v>
      </c>
      <c r="D65" s="26">
        <v>38336815.109589003</v>
      </c>
      <c r="E65" s="26">
        <v>43936854.430769198</v>
      </c>
      <c r="F65" s="26">
        <v>51511000.5660377</v>
      </c>
      <c r="G65" s="26">
        <v>57203069.839285702</v>
      </c>
      <c r="H65" s="26">
        <v>59730432.145454504</v>
      </c>
      <c r="I65" s="26">
        <v>62365496.909090899</v>
      </c>
      <c r="J65" s="26">
        <v>70657892</v>
      </c>
      <c r="K65" s="26">
        <v>76484335.719999999</v>
      </c>
      <c r="L65" s="26">
        <v>90719007.680000007</v>
      </c>
      <c r="M65" s="26">
        <v>88760657.260869607</v>
      </c>
      <c r="N65" s="26">
        <v>97130855.897959203</v>
      </c>
      <c r="O65" s="26">
        <v>109789658</v>
      </c>
      <c r="P65" s="26">
        <v>105374991</v>
      </c>
      <c r="Q65" s="26">
        <v>127104406</v>
      </c>
      <c r="R65" s="26">
        <v>142866118</v>
      </c>
      <c r="S65" s="26">
        <v>193964675</v>
      </c>
    </row>
    <row r="66" spans="1:19" x14ac:dyDescent="0.2">
      <c r="A66" s="24" t="s">
        <v>44</v>
      </c>
      <c r="B66" s="23" t="s">
        <v>2</v>
      </c>
      <c r="C66" s="26">
        <v>11876316.72368421</v>
      </c>
      <c r="D66" s="26">
        <v>13340741.602739699</v>
      </c>
      <c r="E66" s="26">
        <v>18371399.369230799</v>
      </c>
      <c r="F66" s="26">
        <v>13317740.698113199</v>
      </c>
      <c r="G66" s="26">
        <v>19866046.517857101</v>
      </c>
      <c r="H66" s="26">
        <v>34610838.218181796</v>
      </c>
      <c r="I66" s="26">
        <v>35415442.690909103</v>
      </c>
      <c r="J66" s="26">
        <v>46976872.5660377</v>
      </c>
      <c r="K66" s="26">
        <v>51385325.859999999</v>
      </c>
      <c r="L66" s="26">
        <v>60210591.939999998</v>
      </c>
      <c r="M66" s="26">
        <v>57898095.565217398</v>
      </c>
      <c r="N66" s="26">
        <v>70337231.285714298</v>
      </c>
      <c r="O66" s="26">
        <v>70957669</v>
      </c>
      <c r="P66" s="26">
        <v>79066630</v>
      </c>
      <c r="Q66" s="26">
        <v>96361297</v>
      </c>
      <c r="R66" s="26">
        <v>120961845</v>
      </c>
      <c r="S66" s="26">
        <v>122052049</v>
      </c>
    </row>
    <row r="67" spans="1:19" x14ac:dyDescent="0.2">
      <c r="A67" s="24" t="s">
        <v>45</v>
      </c>
      <c r="B67" s="23" t="s">
        <v>2</v>
      </c>
      <c r="C67" s="26">
        <v>2729550.1184210526</v>
      </c>
      <c r="D67" s="26">
        <v>3112899.9041095902</v>
      </c>
      <c r="E67" s="26">
        <v>17166365.292307701</v>
      </c>
      <c r="F67" s="26">
        <v>9713131.5471698102</v>
      </c>
      <c r="G67" s="26">
        <v>4403253.5357142901</v>
      </c>
      <c r="H67" s="26">
        <v>12584374.9272727</v>
      </c>
      <c r="I67" s="26">
        <v>18523507.527272701</v>
      </c>
      <c r="J67" s="26">
        <v>19966467.018867899</v>
      </c>
      <c r="K67" s="26">
        <v>58029573.759999998</v>
      </c>
      <c r="L67" s="26">
        <v>63978494.159999996</v>
      </c>
      <c r="M67" s="26">
        <v>65270494.391304404</v>
      </c>
      <c r="N67" s="26">
        <v>58304369.061224498</v>
      </c>
      <c r="O67" s="26">
        <v>37635155</v>
      </c>
      <c r="P67" s="26">
        <v>56123809</v>
      </c>
      <c r="Q67" s="26">
        <v>65808462</v>
      </c>
      <c r="R67" s="26">
        <v>48752494</v>
      </c>
      <c r="S67" s="26">
        <v>42239832</v>
      </c>
    </row>
    <row r="68" spans="1:19" x14ac:dyDescent="0.2">
      <c r="A68" s="24" t="s">
        <v>46</v>
      </c>
      <c r="B68" s="23" t="s">
        <v>2</v>
      </c>
      <c r="C68" s="34">
        <f t="shared" ref="C68:H68" si="24">SUM(C65:C67)</f>
        <v>53019791.315789483</v>
      </c>
      <c r="D68" s="34">
        <f t="shared" si="24"/>
        <v>54790456.616438292</v>
      </c>
      <c r="E68" s="34">
        <f t="shared" si="24"/>
        <v>79474619.092307702</v>
      </c>
      <c r="F68" s="34">
        <f t="shared" si="24"/>
        <v>74541872.811320707</v>
      </c>
      <c r="G68" s="34">
        <f t="shared" si="24"/>
        <v>81472369.89285709</v>
      </c>
      <c r="H68" s="34">
        <f t="shared" si="24"/>
        <v>106925645.29090899</v>
      </c>
      <c r="I68" s="34">
        <f t="shared" ref="I68:J68" si="25">SUM(I65:I67)</f>
        <v>116304447.1272727</v>
      </c>
      <c r="J68" s="34">
        <f t="shared" si="25"/>
        <v>137601231.58490559</v>
      </c>
      <c r="K68" s="34">
        <f t="shared" ref="K68" si="26">SUM(K65:K67)</f>
        <v>185899235.34</v>
      </c>
      <c r="L68" s="34">
        <f t="shared" ref="L68:M68" si="27">SUM(L65:L67)</f>
        <v>214908093.78</v>
      </c>
      <c r="M68" s="34">
        <f t="shared" si="27"/>
        <v>211929247.2173914</v>
      </c>
      <c r="N68" s="27">
        <f>SUM(N65:N67)</f>
        <v>225772456.24489799</v>
      </c>
      <c r="O68" s="27">
        <v>218382482</v>
      </c>
      <c r="P68" s="27">
        <v>240565430</v>
      </c>
      <c r="Q68" s="27">
        <v>289274165</v>
      </c>
      <c r="R68" s="27">
        <v>312580458</v>
      </c>
      <c r="S68" s="27">
        <v>358256556</v>
      </c>
    </row>
    <row r="69" spans="1:19" x14ac:dyDescent="0.2">
      <c r="A69" s="24"/>
      <c r="B69" s="23"/>
      <c r="C69" s="36"/>
      <c r="D69" s="36"/>
      <c r="E69" s="36"/>
      <c r="F69" s="36"/>
      <c r="G69" s="36"/>
      <c r="H69" s="36"/>
      <c r="I69" s="36"/>
      <c r="J69" s="36"/>
      <c r="K69" s="36"/>
      <c r="L69" s="36"/>
      <c r="N69" s="27"/>
      <c r="O69" s="27"/>
      <c r="P69" s="27"/>
      <c r="Q69" s="27"/>
      <c r="R69" s="27"/>
      <c r="S69" s="27"/>
    </row>
    <row r="70" spans="1:19" x14ac:dyDescent="0.2">
      <c r="A70" s="24" t="s">
        <v>47</v>
      </c>
      <c r="B70" s="23" t="s">
        <v>2</v>
      </c>
      <c r="C70" s="34">
        <f t="shared" ref="C70:H70" si="28">C62+C68</f>
        <v>82929509.986842126</v>
      </c>
      <c r="D70" s="34">
        <f t="shared" si="28"/>
        <v>90084040.05479449</v>
      </c>
      <c r="E70" s="34">
        <f t="shared" si="28"/>
        <v>123223134.73846145</v>
      </c>
      <c r="F70" s="34">
        <f t="shared" si="28"/>
        <v>126213911.11320758</v>
      </c>
      <c r="G70" s="34">
        <f t="shared" si="28"/>
        <v>140321882.87499994</v>
      </c>
      <c r="H70" s="34">
        <f t="shared" si="28"/>
        <v>163896927.39999992</v>
      </c>
      <c r="I70" s="34">
        <f t="shared" ref="I70:J70" si="29">I62+I68</f>
        <v>178598121.14545441</v>
      </c>
      <c r="J70" s="34">
        <f t="shared" si="29"/>
        <v>216231218.15094334</v>
      </c>
      <c r="K70" s="34">
        <f t="shared" ref="K70" si="30">K62+K68</f>
        <v>280311476.56</v>
      </c>
      <c r="L70" s="34">
        <f t="shared" ref="L70:M70" si="31">L62+L68</f>
        <v>336223747.27999997</v>
      </c>
      <c r="M70" s="34">
        <f t="shared" si="31"/>
        <v>359880126.58695674</v>
      </c>
      <c r="N70" s="27">
        <f>N62+N68</f>
        <v>408407583.83673465</v>
      </c>
      <c r="O70" s="27">
        <v>468014274</v>
      </c>
      <c r="P70" s="27">
        <v>479270840</v>
      </c>
      <c r="Q70" s="27">
        <v>565902549</v>
      </c>
      <c r="R70" s="27">
        <v>529517607</v>
      </c>
      <c r="S70" s="27">
        <v>621194767</v>
      </c>
    </row>
    <row r="71" spans="1:19" x14ac:dyDescent="0.2">
      <c r="A71" s="24"/>
      <c r="B71" s="23"/>
      <c r="C71" s="37"/>
      <c r="D71" s="37"/>
      <c r="E71" s="37"/>
      <c r="F71" s="37"/>
      <c r="G71" s="37"/>
      <c r="H71" s="37"/>
      <c r="I71" s="37"/>
      <c r="J71" s="37"/>
      <c r="K71" s="37"/>
      <c r="L71" s="37"/>
      <c r="N71" s="29"/>
      <c r="O71" s="29"/>
      <c r="P71" s="29"/>
      <c r="Q71" s="29"/>
      <c r="R71" s="29"/>
      <c r="S71" s="29"/>
    </row>
    <row r="72" spans="1:19" x14ac:dyDescent="0.2">
      <c r="A72" s="24" t="s">
        <v>121</v>
      </c>
      <c r="B72" s="23"/>
      <c r="C72" s="38"/>
      <c r="D72" s="38"/>
      <c r="E72" s="38"/>
      <c r="F72" s="38"/>
      <c r="G72" s="38"/>
      <c r="H72" s="38"/>
      <c r="I72" s="38"/>
      <c r="J72" s="38"/>
      <c r="K72" s="38"/>
      <c r="L72" s="38"/>
      <c r="N72" s="29"/>
      <c r="O72" s="29"/>
      <c r="P72" s="29"/>
      <c r="Q72" s="29"/>
      <c r="R72" s="29"/>
      <c r="S72" s="29"/>
    </row>
    <row r="73" spans="1:19" x14ac:dyDescent="0.2">
      <c r="A73" s="24" t="s">
        <v>123</v>
      </c>
      <c r="B73" s="23" t="s">
        <v>2</v>
      </c>
      <c r="C73" s="34">
        <f t="shared" ref="C73:N73" si="32">C70-C79</f>
        <v>33288763.631578967</v>
      </c>
      <c r="D73" s="34">
        <f t="shared" si="32"/>
        <v>33635635.205479413</v>
      </c>
      <c r="E73" s="34">
        <f t="shared" si="32"/>
        <v>59326381.353846043</v>
      </c>
      <c r="F73" s="34">
        <f t="shared" si="32"/>
        <v>58920972.415094376</v>
      </c>
      <c r="G73" s="34">
        <f t="shared" si="32"/>
        <v>59407079.87499994</v>
      </c>
      <c r="H73" s="34">
        <f t="shared" si="32"/>
        <v>79804709.054545313</v>
      </c>
      <c r="I73" s="34">
        <f t="shared" si="32"/>
        <v>89680336.290908903</v>
      </c>
      <c r="J73" s="34">
        <f t="shared" si="32"/>
        <v>102740373.01886784</v>
      </c>
      <c r="K73" s="34">
        <f t="shared" si="32"/>
        <v>145881623.41999999</v>
      </c>
      <c r="L73" s="34">
        <f t="shared" si="32"/>
        <v>184190526.77999997</v>
      </c>
      <c r="M73" s="34">
        <f t="shared" si="32"/>
        <v>196076963.52173933</v>
      </c>
      <c r="N73" s="27">
        <f t="shared" si="32"/>
        <v>230785070.65306115</v>
      </c>
      <c r="O73" s="27">
        <v>188592875</v>
      </c>
      <c r="P73" s="27">
        <v>240838715</v>
      </c>
      <c r="Q73" s="27">
        <v>263544317</v>
      </c>
      <c r="R73" s="27">
        <v>240358317</v>
      </c>
      <c r="S73" s="27">
        <v>292660344</v>
      </c>
    </row>
    <row r="74" spans="1:19" x14ac:dyDescent="0.2">
      <c r="A74" s="24"/>
      <c r="B74" s="23"/>
      <c r="C74" s="35"/>
      <c r="D74" s="35"/>
      <c r="E74" s="35"/>
      <c r="F74" s="35"/>
      <c r="G74" s="35"/>
      <c r="H74" s="35"/>
      <c r="I74" s="35"/>
      <c r="J74" s="35"/>
      <c r="K74" s="35"/>
      <c r="L74" s="35"/>
      <c r="N74" s="29"/>
      <c r="O74" s="29"/>
      <c r="P74" s="29"/>
      <c r="Q74" s="29"/>
      <c r="R74" s="29"/>
      <c r="S74" s="29"/>
    </row>
    <row r="75" spans="1:19" x14ac:dyDescent="0.2">
      <c r="A75" s="24" t="s">
        <v>122</v>
      </c>
      <c r="B75" s="23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9" x14ac:dyDescent="0.2">
      <c r="A76" s="24" t="s">
        <v>48</v>
      </c>
      <c r="B76" s="23" t="s">
        <v>2</v>
      </c>
      <c r="C76" s="26">
        <v>8328653.6447368423</v>
      </c>
      <c r="D76" s="26">
        <v>9787460.9452054799</v>
      </c>
      <c r="E76" s="26">
        <v>12621540.0769231</v>
      </c>
      <c r="F76" s="26">
        <v>12712896.2264151</v>
      </c>
      <c r="G76" s="26">
        <v>12277363.5892857</v>
      </c>
      <c r="H76" s="26">
        <v>15713988.654545501</v>
      </c>
      <c r="I76" s="26">
        <v>15784690.018181801</v>
      </c>
      <c r="J76" s="26">
        <v>15220091.509434</v>
      </c>
      <c r="K76" s="26">
        <v>18741932.539999999</v>
      </c>
      <c r="L76" s="26">
        <v>21017098.219999999</v>
      </c>
      <c r="M76" s="26">
        <v>19986088.217391301</v>
      </c>
      <c r="N76" s="26">
        <v>20993598.795918401</v>
      </c>
      <c r="O76" s="26">
        <v>23903073</v>
      </c>
      <c r="P76" s="26">
        <v>22069823</v>
      </c>
      <c r="Q76" s="26">
        <v>26317438</v>
      </c>
      <c r="R76" s="26">
        <v>37385382</v>
      </c>
      <c r="S76" s="26">
        <v>56268505</v>
      </c>
    </row>
    <row r="77" spans="1:19" x14ac:dyDescent="0.2">
      <c r="A77" s="24" t="s">
        <v>49</v>
      </c>
      <c r="B77" s="23" t="s">
        <v>2</v>
      </c>
      <c r="C77" s="26">
        <v>17824453.263157893</v>
      </c>
      <c r="D77" s="26">
        <v>20339364.301369902</v>
      </c>
      <c r="E77" s="26">
        <v>20092609.1384615</v>
      </c>
      <c r="F77" s="26">
        <v>20315724</v>
      </c>
      <c r="G77" s="26">
        <v>29548585.321428601</v>
      </c>
      <c r="H77" s="26">
        <v>22662680.309090901</v>
      </c>
      <c r="I77" s="26">
        <v>29917347.8545455</v>
      </c>
      <c r="J77" s="26">
        <v>38797869.245283</v>
      </c>
      <c r="K77" s="26">
        <v>40060526.060000002</v>
      </c>
      <c r="L77" s="26">
        <v>44119299.5</v>
      </c>
      <c r="M77" s="26">
        <v>60016896.347826101</v>
      </c>
      <c r="N77" s="26">
        <v>72732380.571428597</v>
      </c>
      <c r="O77" s="26">
        <v>117819747</v>
      </c>
      <c r="P77" s="26">
        <v>111619024</v>
      </c>
      <c r="Q77" s="26">
        <v>139863983</v>
      </c>
      <c r="R77" s="26">
        <v>111854991</v>
      </c>
      <c r="S77" s="26">
        <v>124567783</v>
      </c>
    </row>
    <row r="78" spans="1:19" x14ac:dyDescent="0.2">
      <c r="A78" s="24" t="s">
        <v>50</v>
      </c>
      <c r="B78" s="23" t="s">
        <v>2</v>
      </c>
      <c r="C78" s="39">
        <v>23487639.447368421</v>
      </c>
      <c r="D78" s="26">
        <v>26321579.602739699</v>
      </c>
      <c r="E78" s="26">
        <v>31182604.1692308</v>
      </c>
      <c r="F78" s="26">
        <v>34264318.471698098</v>
      </c>
      <c r="G78" s="26">
        <v>39088854.089285702</v>
      </c>
      <c r="H78" s="26">
        <v>45715549.381818198</v>
      </c>
      <c r="I78" s="26">
        <v>43215746.981818199</v>
      </c>
      <c r="J78" s="26">
        <v>59472884.377358504</v>
      </c>
      <c r="K78" s="26">
        <v>75627394.540000007</v>
      </c>
      <c r="L78" s="26">
        <v>86896822.780000001</v>
      </c>
      <c r="M78" s="26">
        <v>83800178.5</v>
      </c>
      <c r="N78" s="26">
        <v>83896533.816326499</v>
      </c>
      <c r="O78" s="26">
        <v>137698577</v>
      </c>
      <c r="P78" s="26">
        <v>104743278</v>
      </c>
      <c r="Q78" s="26">
        <v>136176811</v>
      </c>
      <c r="R78" s="26">
        <v>139918918</v>
      </c>
      <c r="S78" s="26">
        <v>147698134</v>
      </c>
    </row>
    <row r="79" spans="1:19" x14ac:dyDescent="0.2">
      <c r="A79" s="24" t="s">
        <v>51</v>
      </c>
      <c r="B79" s="23" t="s">
        <v>2</v>
      </c>
      <c r="C79" s="34">
        <f t="shared" ref="C79:H79" si="33">SUM(C76:C78)</f>
        <v>49640746.355263159</v>
      </c>
      <c r="D79" s="34">
        <f t="shared" si="33"/>
        <v>56448404.849315077</v>
      </c>
      <c r="E79" s="34">
        <f t="shared" si="33"/>
        <v>63896753.384615406</v>
      </c>
      <c r="F79" s="34">
        <f t="shared" si="33"/>
        <v>67292938.698113203</v>
      </c>
      <c r="G79" s="34">
        <f t="shared" si="33"/>
        <v>80914803</v>
      </c>
      <c r="H79" s="34">
        <f t="shared" si="33"/>
        <v>84092218.345454603</v>
      </c>
      <c r="I79" s="34">
        <f t="shared" ref="I79:J79" si="34">SUM(I76:I78)</f>
        <v>88917784.854545504</v>
      </c>
      <c r="J79" s="34">
        <f t="shared" si="34"/>
        <v>113490845.1320755</v>
      </c>
      <c r="K79" s="34">
        <f t="shared" ref="K79" si="35">SUM(K76:K78)</f>
        <v>134429853.14000002</v>
      </c>
      <c r="L79" s="34">
        <f t="shared" ref="L79:M79" si="36">SUM(L76:L78)</f>
        <v>152033220.5</v>
      </c>
      <c r="M79" s="34">
        <f t="shared" si="36"/>
        <v>163803163.06521741</v>
      </c>
      <c r="N79" s="27">
        <f>SUM(N76:N78)</f>
        <v>177622513.1836735</v>
      </c>
      <c r="O79" s="27">
        <v>279421398</v>
      </c>
      <c r="P79" s="27">
        <v>238432125</v>
      </c>
      <c r="Q79" s="27">
        <v>302358232</v>
      </c>
      <c r="R79" s="27">
        <v>289159290</v>
      </c>
      <c r="S79" s="27">
        <v>328534423</v>
      </c>
    </row>
    <row r="80" spans="1:19" x14ac:dyDescent="0.2">
      <c r="A80" s="24"/>
      <c r="B80" s="23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5"/>
      <c r="N80" s="27"/>
      <c r="O80" s="27"/>
      <c r="P80" s="27"/>
      <c r="Q80" s="27"/>
      <c r="R80" s="27"/>
      <c r="S80" s="27"/>
    </row>
    <row r="81" spans="1:19" x14ac:dyDescent="0.2">
      <c r="A81" s="40" t="s">
        <v>52</v>
      </c>
      <c r="B81" s="41" t="s">
        <v>2</v>
      </c>
      <c r="C81" s="34">
        <f t="shared" ref="C81:H81" si="37">C79+C73</f>
        <v>82929509.986842126</v>
      </c>
      <c r="D81" s="34">
        <f t="shared" si="37"/>
        <v>90084040.05479449</v>
      </c>
      <c r="E81" s="34">
        <f t="shared" si="37"/>
        <v>123223134.73846145</v>
      </c>
      <c r="F81" s="34">
        <f t="shared" si="37"/>
        <v>126213911.11320758</v>
      </c>
      <c r="G81" s="34">
        <f t="shared" si="37"/>
        <v>140321882.87499994</v>
      </c>
      <c r="H81" s="34">
        <f t="shared" si="37"/>
        <v>163896927.39999992</v>
      </c>
      <c r="I81" s="34">
        <f t="shared" ref="I81:J81" si="38">I79+I73</f>
        <v>178598121.14545441</v>
      </c>
      <c r="J81" s="34">
        <f t="shared" si="38"/>
        <v>216231218.15094334</v>
      </c>
      <c r="K81" s="34">
        <f t="shared" ref="K81" si="39">K79+K73</f>
        <v>280311476.56</v>
      </c>
      <c r="L81" s="34">
        <f t="shared" ref="L81:M81" si="40">L79+L73</f>
        <v>336223747.27999997</v>
      </c>
      <c r="M81" s="34">
        <f t="shared" si="40"/>
        <v>359880126.58695674</v>
      </c>
      <c r="N81" s="27">
        <f>N79+N73</f>
        <v>408407583.83673465</v>
      </c>
      <c r="O81" s="27">
        <v>468014274</v>
      </c>
      <c r="P81" s="27">
        <v>479270840</v>
      </c>
      <c r="Q81" s="27">
        <v>565902549</v>
      </c>
      <c r="R81" s="27">
        <v>529517607</v>
      </c>
      <c r="S81" s="27">
        <v>621194767</v>
      </c>
    </row>
    <row r="82" spans="1:19" x14ac:dyDescent="0.2">
      <c r="A82" s="24"/>
      <c r="B82" s="23"/>
    </row>
    <row r="83" spans="1:19" x14ac:dyDescent="0.2">
      <c r="A83" s="24"/>
      <c r="B83" s="23"/>
    </row>
    <row r="84" spans="1:19" s="3" customFormat="1" ht="15.75" x14ac:dyDescent="0.25">
      <c r="A84" s="50" t="s">
        <v>32</v>
      </c>
    </row>
    <row r="85" spans="1:19" x14ac:dyDescent="0.2">
      <c r="A85" s="24" t="s">
        <v>68</v>
      </c>
    </row>
    <row r="86" spans="1:19" s="3" customFormat="1" x14ac:dyDescent="0.2">
      <c r="A86" s="51"/>
      <c r="B86" s="52"/>
      <c r="C86" s="53">
        <v>2008</v>
      </c>
      <c r="D86" s="53">
        <v>2009</v>
      </c>
      <c r="E86" s="53">
        <v>2010</v>
      </c>
      <c r="F86" s="53">
        <v>2011</v>
      </c>
      <c r="G86" s="53">
        <v>2012</v>
      </c>
      <c r="H86" s="53">
        <v>2013</v>
      </c>
      <c r="I86" s="53">
        <v>2014</v>
      </c>
      <c r="J86" s="53">
        <v>2015</v>
      </c>
      <c r="K86" s="53">
        <v>2016</v>
      </c>
      <c r="L86" s="53">
        <v>2017</v>
      </c>
      <c r="M86" s="53">
        <v>2018</v>
      </c>
      <c r="N86" s="53">
        <v>2019</v>
      </c>
      <c r="O86" s="53">
        <v>2020</v>
      </c>
      <c r="P86" s="53">
        <v>2021</v>
      </c>
      <c r="Q86" s="53">
        <v>2022</v>
      </c>
      <c r="R86" s="53">
        <v>2023</v>
      </c>
      <c r="S86" s="53">
        <v>2024</v>
      </c>
    </row>
    <row r="87" spans="1:19" x14ac:dyDescent="0.2">
      <c r="A87" s="4" t="s">
        <v>8</v>
      </c>
      <c r="B87" s="4" t="s">
        <v>9</v>
      </c>
      <c r="C87" s="42">
        <f t="shared" ref="C87:O87" si="41">((C40+C42)/C70)*100</f>
        <v>8.6318755608214204</v>
      </c>
      <c r="D87" s="42">
        <f t="shared" si="41"/>
        <v>19.225349063108727</v>
      </c>
      <c r="E87" s="42">
        <f t="shared" si="41"/>
        <v>30.931809658313185</v>
      </c>
      <c r="F87" s="42">
        <f t="shared" si="41"/>
        <v>13.947987322066696</v>
      </c>
      <c r="G87" s="42">
        <f t="shared" si="41"/>
        <v>4.813650539057841</v>
      </c>
      <c r="H87" s="42">
        <f t="shared" si="41"/>
        <v>25.189619254459966</v>
      </c>
      <c r="I87" s="42">
        <f t="shared" si="41"/>
        <v>23.237929607852305</v>
      </c>
      <c r="J87" s="42">
        <f t="shared" si="41"/>
        <v>16.940804425387782</v>
      </c>
      <c r="K87" s="42">
        <f t="shared" si="41"/>
        <v>33.784736045129144</v>
      </c>
      <c r="L87" s="42">
        <f t="shared" si="41"/>
        <v>26.77785646860394</v>
      </c>
      <c r="M87" s="42">
        <f t="shared" si="41"/>
        <v>19.377983703625898</v>
      </c>
      <c r="N87" s="42">
        <f t="shared" si="41"/>
        <v>17.049662566161434</v>
      </c>
      <c r="O87" s="42">
        <f t="shared" si="41"/>
        <v>7.7735891875810603</v>
      </c>
      <c r="P87" s="42">
        <f t="shared" ref="P87:R87" si="42">((P40+P42)/P70)*100</f>
        <v>9.4871676315629809</v>
      </c>
      <c r="Q87" s="42">
        <f t="shared" si="42"/>
        <v>17.269627813604352</v>
      </c>
      <c r="R87" s="42">
        <f t="shared" si="42"/>
        <v>17.098692433092218</v>
      </c>
      <c r="S87" s="42">
        <f t="shared" ref="S87" si="43">((S40+S42)/S70)*100</f>
        <v>13.879332953234616</v>
      </c>
    </row>
    <row r="88" spans="1:19" x14ac:dyDescent="0.2">
      <c r="A88" s="4" t="s">
        <v>10</v>
      </c>
      <c r="B88" s="4" t="s">
        <v>9</v>
      </c>
      <c r="C88" s="42">
        <f t="shared" ref="C88:O88" si="44">((C40/C26)*100)</f>
        <v>10.014590175484187</v>
      </c>
      <c r="D88" s="42">
        <f t="shared" si="44"/>
        <v>20.146426160503356</v>
      </c>
      <c r="E88" s="42">
        <f t="shared" si="44"/>
        <v>33.115260470676873</v>
      </c>
      <c r="F88" s="42">
        <f t="shared" si="44"/>
        <v>16.178798541143653</v>
      </c>
      <c r="G88" s="42">
        <f t="shared" si="44"/>
        <v>4.2245749577477367</v>
      </c>
      <c r="H88" s="42">
        <f t="shared" si="44"/>
        <v>27.045449396313774</v>
      </c>
      <c r="I88" s="42">
        <f t="shared" si="44"/>
        <v>25.971231250909614</v>
      </c>
      <c r="J88" s="42">
        <f t="shared" si="44"/>
        <v>19.546980351001142</v>
      </c>
      <c r="K88" s="42">
        <f t="shared" si="44"/>
        <v>37.742272736444924</v>
      </c>
      <c r="L88" s="42">
        <f t="shared" si="44"/>
        <v>31.890277376017966</v>
      </c>
      <c r="M88" s="42">
        <f t="shared" si="44"/>
        <v>26.709097180987882</v>
      </c>
      <c r="N88" s="42">
        <f t="shared" si="44"/>
        <v>25.193927359170644</v>
      </c>
      <c r="O88" s="42">
        <f t="shared" si="44"/>
        <v>11.616663285253164</v>
      </c>
      <c r="P88" s="42">
        <f t="shared" ref="P88:R88" si="45">((P40/P26)*100)</f>
        <v>15.379174945009218</v>
      </c>
      <c r="Q88" s="42">
        <f t="shared" si="45"/>
        <v>24.920780721560387</v>
      </c>
      <c r="R88" s="42">
        <f t="shared" si="45"/>
        <v>21.712400869263629</v>
      </c>
      <c r="S88" s="42">
        <f t="shared" ref="S88" si="46">((S40/S26)*100)</f>
        <v>16.292053684806298</v>
      </c>
    </row>
    <row r="89" spans="1:19" x14ac:dyDescent="0.2">
      <c r="A89" s="4" t="s">
        <v>11</v>
      </c>
      <c r="B89" s="4" t="s">
        <v>9</v>
      </c>
      <c r="C89" s="42">
        <f t="shared" ref="C89:O89" si="47">((C40+C42)/C109)*100</f>
        <v>11.367160340114614</v>
      </c>
      <c r="D89" s="42">
        <f t="shared" si="47"/>
        <v>20.88320251740544</v>
      </c>
      <c r="E89" s="42">
        <f t="shared" si="47"/>
        <v>33.859020133965494</v>
      </c>
      <c r="F89" s="42">
        <f t="shared" si="47"/>
        <v>16.600517082948688</v>
      </c>
      <c r="G89" s="42">
        <f t="shared" si="47"/>
        <v>6.5252237144046124</v>
      </c>
      <c r="H89" s="42">
        <f t="shared" si="47"/>
        <v>27.737578161244542</v>
      </c>
      <c r="I89" s="42">
        <f t="shared" si="47"/>
        <v>27.094241076861692</v>
      </c>
      <c r="J89" s="42">
        <f t="shared" si="47"/>
        <v>21.032590266267988</v>
      </c>
      <c r="K89" s="42">
        <f t="shared" si="47"/>
        <v>38.377775364710914</v>
      </c>
      <c r="L89" s="42">
        <f t="shared" si="47"/>
        <v>34.224181230562841</v>
      </c>
      <c r="M89" s="42">
        <f t="shared" si="47"/>
        <v>28.370111111652729</v>
      </c>
      <c r="N89" s="42">
        <f t="shared" si="47"/>
        <v>27.995526584523471</v>
      </c>
      <c r="O89" s="42">
        <f t="shared" si="47"/>
        <v>14.411889092581426</v>
      </c>
      <c r="P89" s="42">
        <f t="shared" ref="P89:R89" si="48">((P40+P42)/P109)*100</f>
        <v>17.948199542983794</v>
      </c>
      <c r="Q89" s="42">
        <f t="shared" si="48"/>
        <v>27.034176972903008</v>
      </c>
      <c r="R89" s="42">
        <f t="shared" si="48"/>
        <v>22.850754414885909</v>
      </c>
      <c r="S89" s="42">
        <f t="shared" ref="S89" si="49">((S40+S42)/S109)*100</f>
        <v>19.802931845419408</v>
      </c>
    </row>
    <row r="90" spans="1:19" x14ac:dyDescent="0.2">
      <c r="A90" s="4" t="s">
        <v>12</v>
      </c>
      <c r="B90" s="4" t="s">
        <v>9</v>
      </c>
      <c r="C90" s="42">
        <f t="shared" ref="C90:O90" si="50">(C68/C78)*100</f>
        <v>225.73486550062771</v>
      </c>
      <c r="D90" s="42">
        <f t="shared" si="50"/>
        <v>208.15793521273088</v>
      </c>
      <c r="E90" s="42">
        <f t="shared" si="50"/>
        <v>254.86844735927696</v>
      </c>
      <c r="F90" s="42">
        <f t="shared" si="50"/>
        <v>217.54955632020341</v>
      </c>
      <c r="G90" s="42">
        <f t="shared" si="50"/>
        <v>208.42864747776977</v>
      </c>
      <c r="H90" s="42">
        <f t="shared" si="50"/>
        <v>233.89338362284894</v>
      </c>
      <c r="I90" s="42">
        <f t="shared" si="50"/>
        <v>269.12515749456907</v>
      </c>
      <c r="J90" s="42">
        <f t="shared" si="50"/>
        <v>231.36801422278214</v>
      </c>
      <c r="K90" s="42">
        <f t="shared" si="50"/>
        <v>245.80938755159184</v>
      </c>
      <c r="L90" s="42">
        <f t="shared" si="50"/>
        <v>247.31409838089365</v>
      </c>
      <c r="M90" s="42">
        <f t="shared" si="50"/>
        <v>252.89832433637525</v>
      </c>
      <c r="N90" s="42">
        <f t="shared" si="50"/>
        <v>269.10820504119806</v>
      </c>
      <c r="O90" s="42">
        <f t="shared" si="50"/>
        <v>158.59458155475349</v>
      </c>
      <c r="P90" s="42">
        <f t="shared" ref="P90:R90" si="51">(P68/P78)*100</f>
        <v>229.67147352405757</v>
      </c>
      <c r="Q90" s="42">
        <f t="shared" si="51"/>
        <v>212.42542168211003</v>
      </c>
      <c r="R90" s="42">
        <f t="shared" si="51"/>
        <v>223.40114008028564</v>
      </c>
      <c r="S90" s="42">
        <f t="shared" ref="S90" si="52">(S68/S78)*100</f>
        <v>242.55997438667708</v>
      </c>
    </row>
    <row r="91" spans="1:19" x14ac:dyDescent="0.2">
      <c r="A91" s="4" t="s">
        <v>13</v>
      </c>
      <c r="B91" s="4" t="s">
        <v>9</v>
      </c>
      <c r="C91" s="42">
        <f t="shared" ref="C91:O91" si="53">((C68-C65)/C78)*100</f>
        <v>62.18533316144601</v>
      </c>
      <c r="D91" s="42">
        <f t="shared" si="53"/>
        <v>62.510083950800201</v>
      </c>
      <c r="E91" s="42">
        <f t="shared" si="53"/>
        <v>113.96663495028143</v>
      </c>
      <c r="F91" s="42">
        <f t="shared" si="53"/>
        <v>67.215322739619708</v>
      </c>
      <c r="G91" s="42">
        <f t="shared" si="53"/>
        <v>62.087519880056121</v>
      </c>
      <c r="H91" s="42">
        <f t="shared" si="53"/>
        <v>103.23667501242974</v>
      </c>
      <c r="I91" s="42">
        <f t="shared" si="53"/>
        <v>124.8131849736974</v>
      </c>
      <c r="J91" s="42">
        <f t="shared" si="53"/>
        <v>112.56111131275671</v>
      </c>
      <c r="K91" s="42">
        <f t="shared" si="53"/>
        <v>144.6762780676379</v>
      </c>
      <c r="L91" s="42">
        <f t="shared" si="53"/>
        <v>142.91556598612846</v>
      </c>
      <c r="M91" s="42">
        <f t="shared" si="53"/>
        <v>146.97891121618767</v>
      </c>
      <c r="N91" s="42">
        <f t="shared" si="53"/>
        <v>153.33362952583002</v>
      </c>
      <c r="O91" s="42">
        <f t="shared" si="53"/>
        <v>78.862706039438592</v>
      </c>
      <c r="P91" s="42">
        <f t="shared" ref="P91:R91" si="54">((P68-P65)/P78)*100</f>
        <v>129.06836751853422</v>
      </c>
      <c r="Q91" s="42">
        <f t="shared" si="54"/>
        <v>119.08764628068724</v>
      </c>
      <c r="R91" s="42">
        <f t="shared" si="54"/>
        <v>121.29477730809781</v>
      </c>
      <c r="S91" s="42">
        <f t="shared" ref="S91" si="55">((S68-S65)/S78)*100</f>
        <v>111.23490632589848</v>
      </c>
    </row>
    <row r="92" spans="1:19" x14ac:dyDescent="0.2">
      <c r="A92" s="4" t="s">
        <v>14</v>
      </c>
      <c r="B92" s="4" t="s">
        <v>9</v>
      </c>
      <c r="C92" s="42">
        <f t="shared" ref="C92:O92" si="56">((C40+C42)/C43)*100</f>
        <v>237.02925496639421</v>
      </c>
      <c r="D92" s="42">
        <f t="shared" si="56"/>
        <v>875.16332602780244</v>
      </c>
      <c r="E92" s="43">
        <f t="shared" si="56"/>
        <v>2208.8840071131585</v>
      </c>
      <c r="F92" s="43">
        <f t="shared" si="56"/>
        <v>736.00945436991844</v>
      </c>
      <c r="G92" s="43">
        <f t="shared" si="56"/>
        <v>271.1479459381606</v>
      </c>
      <c r="H92" s="43">
        <f t="shared" si="56"/>
        <v>1742.4723088622741</v>
      </c>
      <c r="I92" s="43">
        <f t="shared" si="56"/>
        <v>1970.2340867068119</v>
      </c>
      <c r="J92" s="43">
        <f t="shared" si="56"/>
        <v>1580.2953173545707</v>
      </c>
      <c r="K92" s="43">
        <f t="shared" si="56"/>
        <v>4569.6675181015135</v>
      </c>
      <c r="L92" s="43">
        <f t="shared" si="56"/>
        <v>5019.2296764751864</v>
      </c>
      <c r="M92" s="43">
        <f t="shared" si="56"/>
        <v>2808.8921053940371</v>
      </c>
      <c r="N92" s="43">
        <f t="shared" si="56"/>
        <v>2652.8644743231689</v>
      </c>
      <c r="O92" s="43">
        <f t="shared" si="56"/>
        <v>943.63106539263595</v>
      </c>
      <c r="P92" s="43">
        <f t="shared" ref="P92:R92" si="57">((P40+P42)/P43)*100</f>
        <v>1085.5678855538472</v>
      </c>
      <c r="Q92" s="43">
        <f t="shared" si="57"/>
        <v>1223.3286129742405</v>
      </c>
      <c r="R92" s="43">
        <f t="shared" si="57"/>
        <v>768.49593656376237</v>
      </c>
      <c r="S92" s="43">
        <f t="shared" ref="S92" si="58">((S40+S42)/S43)*100</f>
        <v>813.07444017589353</v>
      </c>
    </row>
    <row r="93" spans="1:19" x14ac:dyDescent="0.2">
      <c r="A93" s="4" t="s">
        <v>15</v>
      </c>
      <c r="B93" s="4" t="s">
        <v>9</v>
      </c>
      <c r="C93" s="42">
        <f t="shared" ref="C93:O93" si="59">(C73/C70)*100</f>
        <v>40.141035002932824</v>
      </c>
      <c r="D93" s="42">
        <f t="shared" si="59"/>
        <v>37.338062530299723</v>
      </c>
      <c r="E93" s="42">
        <f t="shared" si="59"/>
        <v>48.145489464916679</v>
      </c>
      <c r="F93" s="42">
        <f t="shared" si="59"/>
        <v>46.683421736487674</v>
      </c>
      <c r="G93" s="42">
        <f t="shared" si="59"/>
        <v>42.336290432989934</v>
      </c>
      <c r="H93" s="42">
        <f t="shared" si="59"/>
        <v>48.692010473007414</v>
      </c>
      <c r="I93" s="42">
        <f t="shared" si="59"/>
        <v>50.213482491157436</v>
      </c>
      <c r="J93" s="42">
        <f t="shared" si="59"/>
        <v>47.514125803586985</v>
      </c>
      <c r="K93" s="42">
        <f t="shared" si="59"/>
        <v>52.042686660663492</v>
      </c>
      <c r="L93" s="42">
        <f t="shared" si="59"/>
        <v>54.782128945404331</v>
      </c>
      <c r="M93" s="42">
        <f t="shared" si="59"/>
        <v>54.483965364050704</v>
      </c>
      <c r="N93" s="42">
        <f t="shared" si="59"/>
        <v>56.508517419039897</v>
      </c>
      <c r="O93" s="42">
        <f t="shared" si="59"/>
        <v>40.296393823236251</v>
      </c>
      <c r="P93" s="42">
        <f t="shared" ref="P93:R93" si="60">(P73/P70)*100</f>
        <v>50.251067851321807</v>
      </c>
      <c r="Q93" s="42">
        <f t="shared" si="60"/>
        <v>46.570618468799296</v>
      </c>
      <c r="R93" s="42">
        <f t="shared" si="60"/>
        <v>45.391940479894181</v>
      </c>
      <c r="S93" s="42">
        <f t="shared" ref="S93" si="61">(S73/S70)*100</f>
        <v>47.11249346374484</v>
      </c>
    </row>
    <row r="94" spans="1:19" x14ac:dyDescent="0.2">
      <c r="A94" s="4" t="s">
        <v>16</v>
      </c>
      <c r="B94" s="4" t="s">
        <v>9</v>
      </c>
      <c r="C94" s="42">
        <f t="shared" ref="C94:O94" si="62">(C78/C70)*100</f>
        <v>28.322414362625619</v>
      </c>
      <c r="D94" s="42">
        <f t="shared" si="62"/>
        <v>29.218915566763371</v>
      </c>
      <c r="E94" s="42">
        <f t="shared" si="62"/>
        <v>25.305803358610568</v>
      </c>
      <c r="F94" s="42">
        <f t="shared" si="62"/>
        <v>27.147814507518682</v>
      </c>
      <c r="G94" s="42">
        <f t="shared" si="62"/>
        <v>27.856563273246852</v>
      </c>
      <c r="H94" s="42">
        <f t="shared" si="62"/>
        <v>27.892865416718131</v>
      </c>
      <c r="I94" s="42">
        <f t="shared" si="62"/>
        <v>24.197201350523898</v>
      </c>
      <c r="J94" s="42">
        <f t="shared" si="62"/>
        <v>27.504300667557906</v>
      </c>
      <c r="K94" s="42">
        <f t="shared" si="62"/>
        <v>26.979771027609761</v>
      </c>
      <c r="L94" s="42">
        <f t="shared" si="62"/>
        <v>25.844939116580061</v>
      </c>
      <c r="M94" s="42">
        <f t="shared" si="62"/>
        <v>23.285581033536626</v>
      </c>
      <c r="N94" s="42">
        <f t="shared" si="62"/>
        <v>20.542354534205966</v>
      </c>
      <c r="O94" s="42">
        <f t="shared" si="62"/>
        <v>29.421875496045235</v>
      </c>
      <c r="P94" s="42">
        <f t="shared" ref="P94:R94" si="63">(P78/P70)*100</f>
        <v>21.854715383894419</v>
      </c>
      <c r="Q94" s="42">
        <f t="shared" si="63"/>
        <v>24.063650400698229</v>
      </c>
      <c r="R94" s="42">
        <f t="shared" si="63"/>
        <v>26.42384618572277</v>
      </c>
      <c r="S94" s="42">
        <f t="shared" ref="S94" si="64">(S78/S70)*100</f>
        <v>23.776461400873327</v>
      </c>
    </row>
    <row r="95" spans="1:19" x14ac:dyDescent="0.2">
      <c r="A95" s="21" t="s">
        <v>17</v>
      </c>
      <c r="B95" s="21" t="s">
        <v>9</v>
      </c>
      <c r="C95" s="22">
        <f t="shared" ref="C95:O95" si="65">((C73+C76)/C70)*100</f>
        <v>50.184086802055106</v>
      </c>
      <c r="D95" s="22">
        <f t="shared" si="65"/>
        <v>48.202873810135927</v>
      </c>
      <c r="E95" s="22">
        <f t="shared" si="65"/>
        <v>58.388322601496156</v>
      </c>
      <c r="F95" s="22">
        <f t="shared" si="65"/>
        <v>56.755921759890214</v>
      </c>
      <c r="G95" s="22">
        <f t="shared" si="65"/>
        <v>51.085719486919103</v>
      </c>
      <c r="H95" s="22">
        <f t="shared" si="65"/>
        <v>58.279736676192783</v>
      </c>
      <c r="I95" s="22">
        <f t="shared" si="65"/>
        <v>59.0515877953708</v>
      </c>
      <c r="J95" s="22">
        <f t="shared" si="65"/>
        <v>54.552929746692648</v>
      </c>
      <c r="K95" s="22">
        <f t="shared" si="65"/>
        <v>58.72879625917232</v>
      </c>
      <c r="L95" s="22">
        <f t="shared" si="65"/>
        <v>61.033055118830568</v>
      </c>
      <c r="M95" s="22">
        <f t="shared" si="65"/>
        <v>60.037505762887413</v>
      </c>
      <c r="N95" s="22">
        <f t="shared" si="65"/>
        <v>61.648872208413941</v>
      </c>
      <c r="O95" s="22">
        <f t="shared" si="65"/>
        <v>45.403732280182545</v>
      </c>
      <c r="P95" s="22">
        <f t="shared" ref="P95:R95" si="66">((P73+P76)/P70)*100</f>
        <v>54.855942831823448</v>
      </c>
      <c r="Q95" s="22">
        <f t="shared" si="66"/>
        <v>51.221143200752749</v>
      </c>
      <c r="R95" s="22">
        <f t="shared" si="66"/>
        <v>52.452212226438768</v>
      </c>
      <c r="S95" s="22">
        <f t="shared" ref="S95" si="67">((S73+S76)/S70)*100</f>
        <v>56.170603413985297</v>
      </c>
    </row>
    <row r="96" spans="1:19" x14ac:dyDescent="0.2">
      <c r="A96" s="24"/>
      <c r="B96" s="23"/>
    </row>
    <row r="97" spans="1:19" x14ac:dyDescent="0.2">
      <c r="A97" s="24"/>
      <c r="B97" s="23"/>
    </row>
    <row r="98" spans="1:19" s="3" customFormat="1" ht="15.75" x14ac:dyDescent="0.25">
      <c r="A98" s="50" t="s">
        <v>33</v>
      </c>
    </row>
    <row r="99" spans="1:19" x14ac:dyDescent="0.2">
      <c r="A99" s="24" t="s">
        <v>68</v>
      </c>
    </row>
    <row r="100" spans="1:19" s="3" customFormat="1" x14ac:dyDescent="0.2">
      <c r="A100" s="51"/>
      <c r="B100" s="52"/>
      <c r="C100" s="53">
        <v>2008</v>
      </c>
      <c r="D100" s="53">
        <v>2009</v>
      </c>
      <c r="E100" s="53">
        <v>2010</v>
      </c>
      <c r="F100" s="53">
        <v>2011</v>
      </c>
      <c r="G100" s="53">
        <v>2012</v>
      </c>
      <c r="H100" s="53">
        <v>2013</v>
      </c>
      <c r="I100" s="53">
        <v>2014</v>
      </c>
      <c r="J100" s="53">
        <v>2015</v>
      </c>
      <c r="K100" s="53">
        <v>2016</v>
      </c>
      <c r="L100" s="53">
        <v>2017</v>
      </c>
      <c r="M100" s="53">
        <v>2018</v>
      </c>
      <c r="N100" s="53">
        <v>2019</v>
      </c>
      <c r="O100" s="53">
        <v>2020</v>
      </c>
      <c r="P100" s="53">
        <v>2021</v>
      </c>
      <c r="Q100" s="53">
        <v>2022</v>
      </c>
      <c r="R100" s="53">
        <v>2023</v>
      </c>
      <c r="S100" s="53">
        <v>2024</v>
      </c>
    </row>
    <row r="101" spans="1:19" x14ac:dyDescent="0.2">
      <c r="A101" s="4" t="s">
        <v>18</v>
      </c>
      <c r="B101" s="4" t="s">
        <v>5</v>
      </c>
      <c r="C101" s="26">
        <v>2466555.9868421098</v>
      </c>
      <c r="D101" s="26">
        <v>2778341.3150684899</v>
      </c>
      <c r="E101" s="26">
        <v>3122488.86153846</v>
      </c>
      <c r="F101" s="26">
        <v>3332490.9245282998</v>
      </c>
      <c r="G101" s="26">
        <v>4053853.19642857</v>
      </c>
      <c r="H101" s="26">
        <v>4082562.6</v>
      </c>
      <c r="I101" s="26">
        <v>4012267.6545454501</v>
      </c>
      <c r="J101" s="26">
        <v>4572173.47169811</v>
      </c>
      <c r="K101" s="26">
        <v>4302426.68</v>
      </c>
      <c r="L101" s="26">
        <v>4626774.58</v>
      </c>
      <c r="M101" s="26">
        <v>4369856.4347826103</v>
      </c>
      <c r="N101" s="26">
        <v>4409141.6734693898</v>
      </c>
      <c r="O101" s="26">
        <v>4600193</v>
      </c>
      <c r="P101" s="26">
        <v>4676468</v>
      </c>
      <c r="Q101" s="26">
        <v>4696386</v>
      </c>
      <c r="R101" s="26">
        <v>4266437</v>
      </c>
      <c r="S101" s="26">
        <v>4693081</v>
      </c>
    </row>
    <row r="102" spans="1:19" x14ac:dyDescent="0.2">
      <c r="A102" s="4" t="s">
        <v>19</v>
      </c>
      <c r="B102" s="4" t="s">
        <v>5</v>
      </c>
      <c r="C102" s="26">
        <v>283563.21052631602</v>
      </c>
      <c r="D102" s="26">
        <v>334757.84931506898</v>
      </c>
      <c r="E102" s="26">
        <v>361424.061538462</v>
      </c>
      <c r="F102" s="26">
        <v>432037.86792452802</v>
      </c>
      <c r="G102" s="26">
        <v>529725.03571428603</v>
      </c>
      <c r="H102" s="26">
        <v>493646.363636364</v>
      </c>
      <c r="I102" s="26">
        <v>471418.67272727302</v>
      </c>
      <c r="J102" s="26">
        <v>507198.15094339597</v>
      </c>
      <c r="K102" s="26">
        <v>675809.14</v>
      </c>
      <c r="L102" s="26">
        <v>455079.58</v>
      </c>
      <c r="M102" s="26">
        <v>472199.73913043499</v>
      </c>
      <c r="N102" s="26">
        <v>470745.65306122502</v>
      </c>
      <c r="O102" s="26">
        <v>621207</v>
      </c>
      <c r="P102" s="26">
        <v>589926</v>
      </c>
      <c r="Q102" s="26">
        <v>563367</v>
      </c>
      <c r="R102" s="26">
        <v>809541</v>
      </c>
      <c r="S102" s="26">
        <v>956848</v>
      </c>
    </row>
    <row r="103" spans="1:19" x14ac:dyDescent="0.2">
      <c r="A103" s="4" t="s">
        <v>71</v>
      </c>
      <c r="B103" s="4" t="s">
        <v>2</v>
      </c>
      <c r="C103" s="44">
        <f t="shared" ref="C103:M103" si="68">C22/C101</f>
        <v>21.394975558691691</v>
      </c>
      <c r="D103" s="44">
        <f t="shared" si="68"/>
        <v>25.72737330871054</v>
      </c>
      <c r="E103" s="44">
        <f t="shared" si="68"/>
        <v>31.357394990473495</v>
      </c>
      <c r="F103" s="44">
        <f t="shared" si="68"/>
        <v>26.203583325587523</v>
      </c>
      <c r="G103" s="44">
        <f t="shared" si="68"/>
        <v>21.751265355876434</v>
      </c>
      <c r="H103" s="44">
        <f t="shared" si="68"/>
        <v>32.281490146765904</v>
      </c>
      <c r="I103" s="44">
        <f t="shared" si="68"/>
        <v>32.71871293767272</v>
      </c>
      <c r="J103" s="44">
        <f t="shared" si="68"/>
        <v>34.190028705805986</v>
      </c>
      <c r="K103" s="44">
        <f t="shared" si="68"/>
        <v>49.47738027228857</v>
      </c>
      <c r="L103" s="44">
        <f t="shared" si="68"/>
        <v>49.805105426164936</v>
      </c>
      <c r="M103" s="44">
        <f t="shared" si="68"/>
        <v>49.45915075232098</v>
      </c>
      <c r="N103" s="44">
        <v>49.955022344068517</v>
      </c>
      <c r="O103" s="44">
        <v>47.08</v>
      </c>
      <c r="P103" s="44">
        <v>48.91</v>
      </c>
      <c r="Q103" s="44">
        <v>65.680000000000007</v>
      </c>
      <c r="R103" s="44">
        <v>73.39</v>
      </c>
      <c r="S103" s="44">
        <v>73.75</v>
      </c>
    </row>
    <row r="104" spans="1:19" x14ac:dyDescent="0.2">
      <c r="A104" s="4" t="s">
        <v>72</v>
      </c>
      <c r="B104" s="4" t="s">
        <v>2</v>
      </c>
      <c r="C104" s="44">
        <f t="shared" ref="C104:M104" si="69">C23/C102</f>
        <v>19.496529456627233</v>
      </c>
      <c r="D104" s="44">
        <f t="shared" si="69"/>
        <v>23.7136867241964</v>
      </c>
      <c r="E104" s="44">
        <f t="shared" si="69"/>
        <v>31.414197998992233</v>
      </c>
      <c r="F104" s="44">
        <f t="shared" si="69"/>
        <v>24.726667740122657</v>
      </c>
      <c r="G104" s="44">
        <f t="shared" si="69"/>
        <v>21.456058975610123</v>
      </c>
      <c r="H104" s="44">
        <f t="shared" si="69"/>
        <v>30.149911438258041</v>
      </c>
      <c r="I104" s="44">
        <f t="shared" si="69"/>
        <v>33.040335386876983</v>
      </c>
      <c r="J104" s="44">
        <f t="shared" si="69"/>
        <v>29.004621914355869</v>
      </c>
      <c r="K104" s="44">
        <f t="shared" si="69"/>
        <v>38.613613630617664</v>
      </c>
      <c r="L104" s="44">
        <f t="shared" si="69"/>
        <v>49.104401212640653</v>
      </c>
      <c r="M104" s="44">
        <f t="shared" si="69"/>
        <v>43.359065857723742</v>
      </c>
      <c r="N104" s="44">
        <v>41.908002705390849</v>
      </c>
      <c r="O104" s="44">
        <v>36.65</v>
      </c>
      <c r="P104" s="44">
        <v>41.95</v>
      </c>
      <c r="Q104" s="44">
        <v>55.59</v>
      </c>
      <c r="R104" s="44">
        <v>64.489999999999995</v>
      </c>
      <c r="S104" s="44">
        <v>62.42</v>
      </c>
    </row>
    <row r="105" spans="1:19" x14ac:dyDescent="0.2">
      <c r="A105" s="4" t="s">
        <v>73</v>
      </c>
      <c r="B105" s="4" t="s">
        <v>2</v>
      </c>
      <c r="C105" s="44">
        <f t="shared" ref="C105:M105" si="70">(C22+C23)/(C101+C102)</f>
        <v>21.199227871744998</v>
      </c>
      <c r="D105" s="44">
        <f t="shared" si="70"/>
        <v>25.510837517644585</v>
      </c>
      <c r="E105" s="44">
        <f t="shared" si="70"/>
        <v>31.363287782428902</v>
      </c>
      <c r="F105" s="44">
        <f t="shared" si="70"/>
        <v>26.034084433208751</v>
      </c>
      <c r="G105" s="44">
        <f t="shared" si="70"/>
        <v>21.717148296581353</v>
      </c>
      <c r="H105" s="44">
        <f t="shared" si="70"/>
        <v>32.051551766193477</v>
      </c>
      <c r="I105" s="44">
        <f t="shared" si="70"/>
        <v>32.752528601181766</v>
      </c>
      <c r="J105" s="44">
        <f t="shared" si="70"/>
        <v>33.672242465321169</v>
      </c>
      <c r="K105" s="44">
        <f t="shared" si="70"/>
        <v>48.002594212180178</v>
      </c>
      <c r="L105" s="44">
        <f t="shared" si="70"/>
        <v>49.742357427274143</v>
      </c>
      <c r="M105" s="44">
        <f t="shared" si="70"/>
        <v>48.86426742332926</v>
      </c>
      <c r="N105" s="44">
        <v>49.178754520340092</v>
      </c>
      <c r="O105" s="44">
        <v>45.84</v>
      </c>
      <c r="P105" s="44">
        <v>48.13</v>
      </c>
      <c r="Q105" s="44">
        <v>64.599999999999994</v>
      </c>
      <c r="R105" s="44">
        <v>71.97</v>
      </c>
      <c r="S105" s="44">
        <v>71.83</v>
      </c>
    </row>
    <row r="106" spans="1:19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9" x14ac:dyDescent="0.2">
      <c r="A107" s="4" t="s">
        <v>77</v>
      </c>
      <c r="B107" s="4" t="s">
        <v>5</v>
      </c>
      <c r="C107" s="26">
        <v>2884954.9519434702</v>
      </c>
      <c r="D107" s="26">
        <v>3296962.2135805199</v>
      </c>
      <c r="E107" s="26">
        <v>3455936.60557999</v>
      </c>
      <c r="F107" s="26">
        <v>4087329.7382009202</v>
      </c>
      <c r="G107" s="26">
        <v>4627027.4589469796</v>
      </c>
      <c r="H107" s="26">
        <v>4551177.9846809199</v>
      </c>
      <c r="I107" s="26">
        <v>4464843.3955695704</v>
      </c>
      <c r="J107" s="26">
        <v>5021446.0254283696</v>
      </c>
      <c r="K107" s="26">
        <v>4998495.3723523896</v>
      </c>
      <c r="L107" s="26">
        <v>5102514.1788940998</v>
      </c>
      <c r="M107" s="26">
        <v>4820769.05596756</v>
      </c>
      <c r="N107" s="26">
        <v>4700388.0473576495</v>
      </c>
      <c r="O107" s="26">
        <v>5407736</v>
      </c>
      <c r="P107" s="26">
        <v>5189839</v>
      </c>
      <c r="Q107" s="26">
        <v>5069370</v>
      </c>
      <c r="R107" s="26">
        <v>5140580</v>
      </c>
      <c r="S107" s="26">
        <v>5715996</v>
      </c>
    </row>
    <row r="108" spans="1:19" x14ac:dyDescent="0.2">
      <c r="A108" s="4" t="s">
        <v>76</v>
      </c>
      <c r="B108" s="4" t="s">
        <v>5</v>
      </c>
      <c r="C108" s="29">
        <f t="shared" ref="C108:M108" si="71">C107/C112</f>
        <v>427184.22699548706</v>
      </c>
      <c r="D108" s="29">
        <f t="shared" si="71"/>
        <v>445816.02932496963</v>
      </c>
      <c r="E108" s="29">
        <f t="shared" si="71"/>
        <v>404523.38218778581</v>
      </c>
      <c r="F108" s="29">
        <f t="shared" si="71"/>
        <v>447681.24186209415</v>
      </c>
      <c r="G108" s="29">
        <f t="shared" si="71"/>
        <v>458997.97651284363</v>
      </c>
      <c r="H108" s="29">
        <f t="shared" si="71"/>
        <v>396827.45312615985</v>
      </c>
      <c r="I108" s="29">
        <f t="shared" si="71"/>
        <v>399528.80833711923</v>
      </c>
      <c r="J108" s="29">
        <f t="shared" si="71"/>
        <v>369649.62338389625</v>
      </c>
      <c r="K108" s="29">
        <f t="shared" si="71"/>
        <v>346396.07570009632</v>
      </c>
      <c r="L108" s="29">
        <f t="shared" si="71"/>
        <v>311356.73534867581</v>
      </c>
      <c r="M108" s="29">
        <f t="shared" si="71"/>
        <v>302337.35064080026</v>
      </c>
      <c r="N108" s="29">
        <v>284042.88572691358</v>
      </c>
      <c r="O108" s="29">
        <v>299222</v>
      </c>
      <c r="P108" s="29">
        <v>276661</v>
      </c>
      <c r="Q108" s="29">
        <v>252065</v>
      </c>
      <c r="R108" s="29">
        <v>262159</v>
      </c>
      <c r="S108" s="29">
        <v>254553</v>
      </c>
    </row>
    <row r="109" spans="1:19" x14ac:dyDescent="0.2">
      <c r="A109" s="4" t="s">
        <v>7</v>
      </c>
      <c r="B109" s="4" t="s">
        <v>2</v>
      </c>
      <c r="C109" s="29">
        <f t="shared" ref="C109:M109" si="72">C22+C23+C32</f>
        <v>62974145.618421078</v>
      </c>
      <c r="D109" s="29">
        <f t="shared" si="72"/>
        <v>82932544.164383546</v>
      </c>
      <c r="E109" s="29">
        <f t="shared" si="72"/>
        <v>112570137.41538459</v>
      </c>
      <c r="F109" s="29">
        <f t="shared" si="72"/>
        <v>106046698.62264155</v>
      </c>
      <c r="G109" s="29">
        <f t="shared" si="72"/>
        <v>103515302.5714286</v>
      </c>
      <c r="H109" s="29">
        <f t="shared" si="72"/>
        <v>148841444.41818225</v>
      </c>
      <c r="I109" s="29">
        <f t="shared" si="72"/>
        <v>153178328.76363659</v>
      </c>
      <c r="J109" s="29">
        <f t="shared" si="72"/>
        <v>174164509.98113206</v>
      </c>
      <c r="K109" s="29">
        <f t="shared" si="72"/>
        <v>246763892.80000001</v>
      </c>
      <c r="L109" s="29">
        <f t="shared" si="72"/>
        <v>263069879.90000001</v>
      </c>
      <c r="M109" s="29">
        <f t="shared" si="72"/>
        <v>245813320.95652166</v>
      </c>
      <c r="N109" s="29">
        <v>248725862.42857188</v>
      </c>
      <c r="O109" s="29">
        <v>252440931</v>
      </c>
      <c r="P109" s="29">
        <v>253335873</v>
      </c>
      <c r="Q109" s="29">
        <v>361502642</v>
      </c>
      <c r="R109" s="29">
        <v>396225811</v>
      </c>
      <c r="S109" s="29">
        <v>435378411</v>
      </c>
    </row>
    <row r="110" spans="1:19" x14ac:dyDescent="0.2">
      <c r="A110" s="4" t="s">
        <v>74</v>
      </c>
      <c r="B110" s="4" t="s">
        <v>2</v>
      </c>
      <c r="C110" s="29">
        <f t="shared" ref="C110:M110" si="73">C109/C112</f>
        <v>9324777.0467209611</v>
      </c>
      <c r="D110" s="29">
        <f t="shared" si="73"/>
        <v>11214158.71522247</v>
      </c>
      <c r="E110" s="29">
        <f t="shared" si="73"/>
        <v>13176530.103905924</v>
      </c>
      <c r="F110" s="29">
        <f t="shared" si="73"/>
        <v>11615191.524933357</v>
      </c>
      <c r="G110" s="29">
        <f t="shared" si="73"/>
        <v>10268647.601502148</v>
      </c>
      <c r="H110" s="29">
        <f t="shared" si="73"/>
        <v>12977820.578956574</v>
      </c>
      <c r="I110" s="29">
        <f t="shared" si="73"/>
        <v>13706898.480411351</v>
      </c>
      <c r="J110" s="29">
        <f t="shared" si="73"/>
        <v>12820977.303220976</v>
      </c>
      <c r="K110" s="29">
        <f t="shared" si="73"/>
        <v>17100754.871794872</v>
      </c>
      <c r="L110" s="29">
        <f t="shared" si="73"/>
        <v>16052592.13448865</v>
      </c>
      <c r="M110" s="29">
        <f t="shared" si="73"/>
        <v>15416326.181029893</v>
      </c>
      <c r="N110" s="29">
        <v>15030421.107219541</v>
      </c>
      <c r="O110" s="29">
        <v>13968117</v>
      </c>
      <c r="P110" s="29">
        <v>13504859</v>
      </c>
      <c r="Q110" s="29">
        <v>17975011</v>
      </c>
      <c r="R110" s="29">
        <v>20206699</v>
      </c>
      <c r="S110" s="29">
        <v>19388929</v>
      </c>
    </row>
    <row r="111" spans="1:19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x14ac:dyDescent="0.2">
      <c r="A112" s="4" t="s">
        <v>6</v>
      </c>
      <c r="C112" s="45">
        <v>6.7534210526315803</v>
      </c>
      <c r="D112" s="45">
        <v>7.3953424657534201</v>
      </c>
      <c r="E112" s="45">
        <v>8.5432307692307692</v>
      </c>
      <c r="F112" s="45">
        <v>9.1300000000000008</v>
      </c>
      <c r="G112" s="45">
        <v>10.080714285714301</v>
      </c>
      <c r="H112" s="45">
        <v>11.468909090909101</v>
      </c>
      <c r="I112" s="45">
        <v>11.1752727272727</v>
      </c>
      <c r="J112" s="45">
        <v>13.584339622641499</v>
      </c>
      <c r="K112" s="45">
        <v>14.43</v>
      </c>
      <c r="L112" s="45">
        <v>16.388000000000002</v>
      </c>
      <c r="M112" s="45">
        <v>15.945</v>
      </c>
      <c r="N112" s="45">
        <v>16.548163265306101</v>
      </c>
      <c r="O112" s="45">
        <v>18.07</v>
      </c>
      <c r="P112" s="45">
        <v>18.760000000000002</v>
      </c>
      <c r="Q112" s="45">
        <v>20.11</v>
      </c>
      <c r="R112" s="45">
        <v>19.61</v>
      </c>
      <c r="S112" s="45">
        <v>22.46</v>
      </c>
    </row>
    <row r="113" spans="1:19" x14ac:dyDescent="0.2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" t="s">
        <v>20</v>
      </c>
      <c r="C114" s="46">
        <v>1.27</v>
      </c>
      <c r="D114" s="46">
        <v>1.3</v>
      </c>
      <c r="E114" s="46">
        <v>1.31</v>
      </c>
      <c r="F114" s="46">
        <v>1.24041453451603</v>
      </c>
      <c r="G114" s="46">
        <v>1.2230553864987801</v>
      </c>
      <c r="H114" s="46">
        <v>1.24466648594233</v>
      </c>
      <c r="I114" s="46">
        <v>1.25222078665487</v>
      </c>
      <c r="J114" s="46">
        <v>1.27256494194144</v>
      </c>
      <c r="K114" s="46">
        <v>1.19767013752033</v>
      </c>
      <c r="L114" s="46">
        <v>1.29007286392817</v>
      </c>
      <c r="M114" s="46">
        <v>1.2895696258526399</v>
      </c>
      <c r="N114" s="46">
        <v>1.3713370818809301</v>
      </c>
      <c r="O114" s="46">
        <v>1.29</v>
      </c>
      <c r="P114" s="46">
        <v>1.27</v>
      </c>
      <c r="Q114" s="46">
        <v>1.42</v>
      </c>
      <c r="R114" s="46">
        <v>1.29</v>
      </c>
      <c r="S114" s="46">
        <v>1.33</v>
      </c>
    </row>
    <row r="115" spans="1:19" x14ac:dyDescent="0.2">
      <c r="A115" s="21" t="s">
        <v>75</v>
      </c>
      <c r="B115" s="21" t="s">
        <v>2</v>
      </c>
      <c r="C115" s="47">
        <v>7.93</v>
      </c>
      <c r="D115" s="47">
        <v>7.98</v>
      </c>
      <c r="E115" s="47">
        <v>8.2899999999999991</v>
      </c>
      <c r="F115" s="47">
        <v>8.8937972589109595</v>
      </c>
      <c r="G115" s="47">
        <v>8.9475737051676205</v>
      </c>
      <c r="H115" s="47">
        <v>9.4029869690991408</v>
      </c>
      <c r="I115" s="47">
        <v>9.72799500118591</v>
      </c>
      <c r="J115" s="47">
        <v>10.6960755846772</v>
      </c>
      <c r="K115" s="47">
        <v>11.763851326529901</v>
      </c>
      <c r="L115" s="47">
        <v>11.2575390903762</v>
      </c>
      <c r="M115" s="47">
        <v>11.628032102277</v>
      </c>
      <c r="N115" s="47">
        <v>11.806086447369999</v>
      </c>
      <c r="O115" s="47">
        <v>12.87</v>
      </c>
      <c r="P115" s="47">
        <v>13.43</v>
      </c>
      <c r="Q115" s="47">
        <v>15.77</v>
      </c>
      <c r="R115" s="47">
        <v>19.8</v>
      </c>
      <c r="S115" s="47">
        <v>19.89</v>
      </c>
    </row>
    <row r="118" spans="1:19" s="3" customFormat="1" ht="15.75" x14ac:dyDescent="0.25">
      <c r="A118" s="50" t="s">
        <v>135</v>
      </c>
    </row>
    <row r="119" spans="1:19" x14ac:dyDescent="0.2">
      <c r="A119" s="24" t="s">
        <v>68</v>
      </c>
    </row>
    <row r="120" spans="1:19" s="3" customFormat="1" x14ac:dyDescent="0.2">
      <c r="A120" s="51"/>
      <c r="B120" s="52"/>
      <c r="C120" s="53">
        <v>2008</v>
      </c>
      <c r="D120" s="53">
        <v>2009</v>
      </c>
      <c r="E120" s="53">
        <v>2010</v>
      </c>
      <c r="F120" s="53">
        <v>2011</v>
      </c>
      <c r="G120" s="53">
        <v>2012</v>
      </c>
      <c r="H120" s="53">
        <v>2013</v>
      </c>
      <c r="I120" s="53">
        <v>2014</v>
      </c>
      <c r="J120" s="53">
        <v>2015</v>
      </c>
      <c r="K120" s="53">
        <v>2016</v>
      </c>
      <c r="L120" s="53">
        <v>2017</v>
      </c>
      <c r="M120" s="53">
        <v>2018</v>
      </c>
      <c r="N120" s="53">
        <v>2019</v>
      </c>
      <c r="O120" s="53">
        <v>2020</v>
      </c>
      <c r="P120" s="53">
        <v>2021</v>
      </c>
      <c r="Q120" s="53">
        <v>2022</v>
      </c>
      <c r="R120" s="53">
        <v>2023</v>
      </c>
      <c r="S120" s="53">
        <v>2024</v>
      </c>
    </row>
    <row r="121" spans="1:19" x14ac:dyDescent="0.2">
      <c r="A121" s="4" t="s">
        <v>124</v>
      </c>
      <c r="B121" s="4" t="s">
        <v>2</v>
      </c>
      <c r="C121" s="44">
        <f t="shared" ref="C121:O121" si="74">C28/C107</f>
        <v>2.6641625064584642</v>
      </c>
      <c r="D121" s="44">
        <f t="shared" si="74"/>
        <v>2.6832293219776253</v>
      </c>
      <c r="E121" s="44">
        <f t="shared" si="74"/>
        <v>2.6563820912888638</v>
      </c>
      <c r="F121" s="44">
        <f t="shared" si="74"/>
        <v>2.5267915732603701</v>
      </c>
      <c r="G121" s="44">
        <f t="shared" si="74"/>
        <v>2.6037678655695986</v>
      </c>
      <c r="H121" s="44">
        <f t="shared" si="74"/>
        <v>2.7177088788473225</v>
      </c>
      <c r="I121" s="44">
        <f t="shared" si="74"/>
        <v>2.6739512955067926</v>
      </c>
      <c r="J121" s="44">
        <f t="shared" si="74"/>
        <v>2.8141798808149074</v>
      </c>
      <c r="K121" s="44">
        <f t="shared" si="74"/>
        <v>3.1574048717329419</v>
      </c>
      <c r="L121" s="44">
        <f t="shared" si="74"/>
        <v>3.7448745638060053</v>
      </c>
      <c r="M121" s="44">
        <f t="shared" si="74"/>
        <v>4.332544779031279</v>
      </c>
      <c r="N121" s="44">
        <f t="shared" si="74"/>
        <v>5.1239735394040791</v>
      </c>
      <c r="O121" s="44">
        <f t="shared" si="74"/>
        <v>5.2195145990854579</v>
      </c>
      <c r="P121" s="44">
        <f t="shared" ref="P121:R121" si="75">P28/P107</f>
        <v>4.798632096294317</v>
      </c>
      <c r="Q121" s="44">
        <f t="shared" si="75"/>
        <v>6.0852683864069892</v>
      </c>
      <c r="R121" s="44">
        <f t="shared" si="75"/>
        <v>7.5401524730672413</v>
      </c>
      <c r="S121" s="44">
        <f t="shared" ref="S121" si="76">S28/S107</f>
        <v>8.9746184217063831</v>
      </c>
    </row>
    <row r="122" spans="1:19" x14ac:dyDescent="0.2">
      <c r="A122" s="4" t="s">
        <v>125</v>
      </c>
      <c r="B122" s="4" t="s">
        <v>2</v>
      </c>
      <c r="C122" s="44">
        <f t="shared" ref="C122:O122" si="77">C29/C107</f>
        <v>10.030042718137297</v>
      </c>
      <c r="D122" s="44">
        <f t="shared" si="77"/>
        <v>10.338270209005618</v>
      </c>
      <c r="E122" s="44">
        <f t="shared" si="77"/>
        <v>10.852230671770386</v>
      </c>
      <c r="F122" s="44">
        <f t="shared" si="77"/>
        <v>11.002740759846013</v>
      </c>
      <c r="G122" s="44">
        <f t="shared" si="77"/>
        <v>10.943378216200083</v>
      </c>
      <c r="H122" s="44">
        <f t="shared" si="77"/>
        <v>11.703582748190167</v>
      </c>
      <c r="I122" s="44">
        <f t="shared" si="77"/>
        <v>12.181597552959619</v>
      </c>
      <c r="J122" s="44">
        <f t="shared" si="77"/>
        <v>13.61145080541597</v>
      </c>
      <c r="K122" s="44">
        <f t="shared" si="77"/>
        <v>14.089213436013781</v>
      </c>
      <c r="L122" s="44">
        <f t="shared" si="77"/>
        <v>14.523045695104964</v>
      </c>
      <c r="M122" s="44">
        <f t="shared" si="77"/>
        <v>14.995157007535925</v>
      </c>
      <c r="N122" s="44">
        <f t="shared" si="77"/>
        <v>16.190124137170287</v>
      </c>
      <c r="O122" s="44">
        <f t="shared" si="77"/>
        <v>16.60410881744227</v>
      </c>
      <c r="P122" s="44">
        <f t="shared" ref="P122:R122" si="78">P29/P107</f>
        <v>17.082579440325606</v>
      </c>
      <c r="Q122" s="44">
        <f t="shared" si="78"/>
        <v>22.385948747082971</v>
      </c>
      <c r="R122" s="44">
        <f t="shared" si="78"/>
        <v>25.60597014344685</v>
      </c>
      <c r="S122" s="44">
        <f t="shared" ref="S122" si="79">S29/S107</f>
        <v>26.459861763374221</v>
      </c>
    </row>
    <row r="123" spans="1:19" x14ac:dyDescent="0.2">
      <c r="A123" s="4" t="s">
        <v>126</v>
      </c>
      <c r="B123" s="4" t="s">
        <v>2</v>
      </c>
      <c r="C123" s="44">
        <f t="shared" ref="C123:O123" si="80">C30/C107</f>
        <v>0.16552231456194624</v>
      </c>
      <c r="D123" s="44">
        <f t="shared" si="80"/>
        <v>0.1502501961161721</v>
      </c>
      <c r="E123" s="44">
        <f t="shared" si="80"/>
        <v>0.19123271011680201</v>
      </c>
      <c r="F123" s="44">
        <f t="shared" si="80"/>
        <v>0.15995127058024566</v>
      </c>
      <c r="G123" s="44">
        <f t="shared" si="80"/>
        <v>0.1426550821233025</v>
      </c>
      <c r="H123" s="44">
        <f t="shared" si="80"/>
        <v>0.11612984633407052</v>
      </c>
      <c r="I123" s="44">
        <f t="shared" si="80"/>
        <v>0.12257497615041388</v>
      </c>
      <c r="J123" s="44">
        <f t="shared" si="80"/>
        <v>0.12368936528499841</v>
      </c>
      <c r="K123" s="44">
        <f t="shared" si="80"/>
        <v>0.18746728569221499</v>
      </c>
      <c r="L123" s="44">
        <f t="shared" si="80"/>
        <v>0.18300572762002321</v>
      </c>
      <c r="M123" s="44">
        <f t="shared" si="80"/>
        <v>0.18866722262286534</v>
      </c>
      <c r="N123" s="44">
        <f t="shared" si="80"/>
        <v>0.20238985972356155</v>
      </c>
      <c r="O123" s="44">
        <f t="shared" si="80"/>
        <v>0.2147786060562128</v>
      </c>
      <c r="P123" s="44">
        <f t="shared" ref="P123:R123" si="81">P30/P107</f>
        <v>0.25057810078501475</v>
      </c>
      <c r="Q123" s="44">
        <f t="shared" si="81"/>
        <v>0.26460546379530397</v>
      </c>
      <c r="R123" s="44">
        <f t="shared" si="81"/>
        <v>0.25721144306673566</v>
      </c>
      <c r="S123" s="44">
        <f t="shared" ref="S123" si="82">S30/S107</f>
        <v>0.3696066267366177</v>
      </c>
    </row>
    <row r="124" spans="1:19" x14ac:dyDescent="0.2">
      <c r="A124" s="4" t="s">
        <v>127</v>
      </c>
      <c r="B124" s="4" t="s">
        <v>2</v>
      </c>
      <c r="C124" s="44">
        <f t="shared" ref="C124:O124" si="83">C33/C107</f>
        <v>1.2291342019891136</v>
      </c>
      <c r="D124" s="44">
        <f t="shared" si="83"/>
        <v>1.2581220180015134</v>
      </c>
      <c r="E124" s="44">
        <f t="shared" si="83"/>
        <v>1.5353759336153066</v>
      </c>
      <c r="F124" s="44">
        <f t="shared" si="83"/>
        <v>1.4496829392794097</v>
      </c>
      <c r="G124" s="44">
        <f t="shared" si="83"/>
        <v>1.4001906624369955</v>
      </c>
      <c r="H124" s="44">
        <f t="shared" si="83"/>
        <v>1.6164589809573247</v>
      </c>
      <c r="I124" s="44">
        <f t="shared" si="83"/>
        <v>1.7084044626038051</v>
      </c>
      <c r="J124" s="44">
        <f t="shared" si="83"/>
        <v>1.819044518584725</v>
      </c>
      <c r="K124" s="44">
        <f t="shared" si="83"/>
        <v>2.0586142295771168</v>
      </c>
      <c r="L124" s="44">
        <f t="shared" si="83"/>
        <v>2.5465805923181706</v>
      </c>
      <c r="M124" s="44">
        <f t="shared" si="83"/>
        <v>2.6397585710997049</v>
      </c>
      <c r="N124" s="44">
        <f t="shared" si="83"/>
        <v>2.9415116420096008</v>
      </c>
      <c r="O124" s="44">
        <f t="shared" si="83"/>
        <v>2.8279919729809295</v>
      </c>
      <c r="P124" s="44">
        <f t="shared" ref="P124:R124" si="84">P33/P107</f>
        <v>2.9912646615819876</v>
      </c>
      <c r="Q124" s="44">
        <f t="shared" si="84"/>
        <v>3.6642807686162184</v>
      </c>
      <c r="R124" s="44">
        <f t="shared" si="84"/>
        <v>3.7591446879534995</v>
      </c>
      <c r="S124" s="44">
        <f t="shared" ref="S124" si="85">S33/S107</f>
        <v>4.1245495973055268</v>
      </c>
    </row>
    <row r="125" spans="1:19" x14ac:dyDescent="0.2">
      <c r="A125" s="4" t="s">
        <v>128</v>
      </c>
      <c r="B125" s="4" t="s">
        <v>2</v>
      </c>
      <c r="C125" s="44">
        <f t="shared" ref="C125:O125" si="86">C35/C107</f>
        <v>0.76063891345052748</v>
      </c>
      <c r="D125" s="44">
        <f t="shared" si="86"/>
        <v>0.77044221269831192</v>
      </c>
      <c r="E125" s="44">
        <f t="shared" si="86"/>
        <v>0.99939990724953653</v>
      </c>
      <c r="F125" s="44">
        <f t="shared" si="86"/>
        <v>0.97310069189012771</v>
      </c>
      <c r="G125" s="44">
        <f t="shared" si="86"/>
        <v>0.94316448367887606</v>
      </c>
      <c r="H125" s="44">
        <f t="shared" si="86"/>
        <v>1.0541105616976933</v>
      </c>
      <c r="I125" s="44">
        <f t="shared" si="86"/>
        <v>1.0575208090579999</v>
      </c>
      <c r="J125" s="44">
        <f t="shared" si="86"/>
        <v>1.16129175884052</v>
      </c>
      <c r="K125" s="44">
        <f t="shared" si="86"/>
        <v>1.3493619174495255</v>
      </c>
      <c r="L125" s="44">
        <f t="shared" si="86"/>
        <v>1.724126046800464</v>
      </c>
      <c r="M125" s="44">
        <f t="shared" si="86"/>
        <v>1.8837405994512462</v>
      </c>
      <c r="N125" s="44">
        <f t="shared" si="86"/>
        <v>2.2110259611102334</v>
      </c>
      <c r="O125" s="44">
        <f t="shared" si="86"/>
        <v>2.2776550112653426</v>
      </c>
      <c r="P125" s="44">
        <f t="shared" ref="P125:R125" si="87">P35/P107</f>
        <v>2.4921547662653891</v>
      </c>
      <c r="Q125" s="44">
        <f t="shared" si="87"/>
        <v>3.3566618731716171</v>
      </c>
      <c r="R125" s="44">
        <f t="shared" si="87"/>
        <v>2.6010535776118648</v>
      </c>
      <c r="S125" s="44">
        <f t="shared" ref="S125" si="88">S35/S107</f>
        <v>2.1579226087631973</v>
      </c>
    </row>
    <row r="126" spans="1:19" x14ac:dyDescent="0.2">
      <c r="A126" s="4" t="s">
        <v>129</v>
      </c>
      <c r="B126" s="4" t="s">
        <v>2</v>
      </c>
      <c r="C126" s="44">
        <f t="shared" ref="C126:O126" si="89">(C36+C37-C25)/C107</f>
        <v>2.6097815971210321</v>
      </c>
      <c r="D126" s="44">
        <f t="shared" si="89"/>
        <v>2.4991077216742799</v>
      </c>
      <c r="E126" s="44">
        <f t="shared" si="89"/>
        <v>3.1095808825452904</v>
      </c>
      <c r="F126" s="44">
        <f t="shared" si="89"/>
        <v>3.386796672002808</v>
      </c>
      <c r="G126" s="44">
        <f t="shared" si="89"/>
        <v>2.9885399885724264</v>
      </c>
      <c r="H126" s="44">
        <f t="shared" si="89"/>
        <v>4.00000652925943</v>
      </c>
      <c r="I126" s="44">
        <f t="shared" si="89"/>
        <v>5.0847428815207385</v>
      </c>
      <c r="J126" s="44">
        <f t="shared" si="89"/>
        <v>5.4439781254888064</v>
      </c>
      <c r="K126" s="44">
        <f t="shared" si="89"/>
        <v>7.0941132757940082</v>
      </c>
      <c r="L126" s="44">
        <f t="shared" si="89"/>
        <v>8.8615729177258284</v>
      </c>
      <c r="M126" s="44">
        <f t="shared" si="89"/>
        <v>9.7732096126734458</v>
      </c>
      <c r="N126" s="44">
        <f t="shared" si="89"/>
        <v>9.3204635897432162</v>
      </c>
      <c r="O126" s="44">
        <f t="shared" si="89"/>
        <v>10.519493740079028</v>
      </c>
      <c r="P126" s="44">
        <f t="shared" ref="P126:R126" si="90">(P36+P37-P25)/P107</f>
        <v>9.2241466450115315</v>
      </c>
      <c r="Q126" s="44">
        <f t="shared" si="90"/>
        <v>13.267897588852264</v>
      </c>
      <c r="R126" s="44">
        <f t="shared" si="90"/>
        <v>16.375738535340371</v>
      </c>
      <c r="S126" s="44">
        <f t="shared" ref="S126" si="91">(S36+S37-S25)/S107</f>
        <v>16.89019236542503</v>
      </c>
    </row>
    <row r="127" spans="1:19" x14ac:dyDescent="0.2">
      <c r="A127" s="4" t="s">
        <v>130</v>
      </c>
      <c r="B127" s="4" t="s">
        <v>2</v>
      </c>
      <c r="C127" s="44">
        <f t="shared" ref="C127:O127" si="92">(C43-C42)/C107</f>
        <v>0.67115521208648687</v>
      </c>
      <c r="D127" s="44">
        <f t="shared" si="92"/>
        <v>0.30503467830982484</v>
      </c>
      <c r="E127" s="44">
        <f t="shared" si="92"/>
        <v>0.12512697472791678</v>
      </c>
      <c r="F127" s="44">
        <f t="shared" si="92"/>
        <v>0.22065899116834245</v>
      </c>
      <c r="G127" s="44">
        <f t="shared" si="92"/>
        <v>2.05670921221759E-2</v>
      </c>
      <c r="H127" s="44">
        <f t="shared" si="92"/>
        <v>0.32242198821594431</v>
      </c>
      <c r="I127" s="44">
        <f t="shared" si="92"/>
        <v>-8.06141274524118E-3</v>
      </c>
      <c r="J127" s="44">
        <f t="shared" si="92"/>
        <v>9.176452764962284E-2</v>
      </c>
      <c r="K127" s="44">
        <f t="shared" si="92"/>
        <v>-2.4853086928344179E-2</v>
      </c>
      <c r="L127" s="44">
        <f t="shared" si="92"/>
        <v>-0.54778691484318365</v>
      </c>
      <c r="M127" s="44">
        <f t="shared" si="92"/>
        <v>-0.17489446073010423</v>
      </c>
      <c r="N127" s="44">
        <f t="shared" si="92"/>
        <v>-0.41253119843493824</v>
      </c>
      <c r="O127" s="44">
        <f t="shared" si="92"/>
        <v>-0.49156615633603418</v>
      </c>
      <c r="P127" s="44">
        <f t="shared" ref="P127:R127" si="93">(P43-P42)/P107</f>
        <v>0.11452513266789201</v>
      </c>
      <c r="Q127" s="44">
        <f t="shared" si="93"/>
        <v>9.6544935563985274E-2</v>
      </c>
      <c r="R127" s="44">
        <f t="shared" si="93"/>
        <v>1.0101089760299422</v>
      </c>
      <c r="S127" s="44">
        <f t="shared" ref="S127" si="94">(S43-S42)/S107</f>
        <v>-0.68457343217175104</v>
      </c>
    </row>
    <row r="128" spans="1:19" x14ac:dyDescent="0.2">
      <c r="A128" s="4" t="s">
        <v>69</v>
      </c>
      <c r="B128" s="4" t="s">
        <v>2</v>
      </c>
      <c r="C128" s="48">
        <f t="shared" ref="C128:H128" si="95">SUM(C121:C127)</f>
        <v>18.130437463804867</v>
      </c>
      <c r="D128" s="48">
        <f t="shared" si="95"/>
        <v>18.004456357783344</v>
      </c>
      <c r="E128" s="48">
        <f t="shared" si="95"/>
        <v>19.469329171314101</v>
      </c>
      <c r="F128" s="48">
        <f t="shared" si="95"/>
        <v>19.719722898027317</v>
      </c>
      <c r="G128" s="48">
        <f t="shared" si="95"/>
        <v>19.042263390703461</v>
      </c>
      <c r="H128" s="48">
        <f t="shared" si="95"/>
        <v>21.530419533501952</v>
      </c>
      <c r="I128" s="48">
        <f t="shared" ref="I128:J128" si="96">SUM(I121:I127)</f>
        <v>22.820730565054131</v>
      </c>
      <c r="J128" s="48">
        <f t="shared" si="96"/>
        <v>25.06539898207955</v>
      </c>
      <c r="K128" s="48">
        <f t="shared" ref="K128:L128" si="97">SUM(K121:K127)</f>
        <v>27.91132192933124</v>
      </c>
      <c r="L128" s="48">
        <f t="shared" si="97"/>
        <v>31.035418628532273</v>
      </c>
      <c r="M128" s="48">
        <f t="shared" ref="M128:N128" si="98">SUM(M121:M127)</f>
        <v>33.638183331684367</v>
      </c>
      <c r="N128" s="48">
        <f t="shared" si="98"/>
        <v>35.576957530726041</v>
      </c>
      <c r="O128" s="48">
        <f t="shared" ref="O128:P128" si="99">SUM(O121:O127)</f>
        <v>37.171976590573209</v>
      </c>
      <c r="P128" s="48">
        <f t="shared" si="99"/>
        <v>36.953880842931738</v>
      </c>
      <c r="Q128" s="48">
        <f t="shared" ref="Q128:R128" si="100">SUM(Q121:Q127)</f>
        <v>49.121207763489345</v>
      </c>
      <c r="R128" s="48">
        <f t="shared" si="100"/>
        <v>57.149379836516502</v>
      </c>
      <c r="S128" s="48">
        <f t="shared" ref="S128" si="101">SUM(S121:S127)</f>
        <v>58.292177951139223</v>
      </c>
    </row>
    <row r="129" spans="1:19" x14ac:dyDescent="0.2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x14ac:dyDescent="0.2">
      <c r="A130" s="4" t="s">
        <v>131</v>
      </c>
      <c r="B130" s="4" t="s">
        <v>2</v>
      </c>
      <c r="C130" s="44">
        <f t="shared" ref="C130:O130" si="102">C31/C107</f>
        <v>2.3784675455891362</v>
      </c>
      <c r="D130" s="44">
        <f t="shared" si="102"/>
        <v>2.5990942673665018</v>
      </c>
      <c r="E130" s="44">
        <f t="shared" si="102"/>
        <v>2.7031853803708561</v>
      </c>
      <c r="F130" s="44">
        <f t="shared" si="102"/>
        <v>2.5393745357995847</v>
      </c>
      <c r="G130" s="44">
        <f t="shared" si="102"/>
        <v>2.4681070802942386</v>
      </c>
      <c r="H130" s="44">
        <f t="shared" si="102"/>
        <v>2.6835834161499355</v>
      </c>
      <c r="I130" s="44">
        <f t="shared" si="102"/>
        <v>2.693110806961704</v>
      </c>
      <c r="J130" s="44">
        <f t="shared" si="102"/>
        <v>3.0013713254882202</v>
      </c>
      <c r="K130" s="44">
        <f t="shared" si="102"/>
        <v>2.9794326473470782</v>
      </c>
      <c r="L130" s="44">
        <f t="shared" si="102"/>
        <v>3.2668695187463115</v>
      </c>
      <c r="M130" s="44">
        <f t="shared" si="102"/>
        <v>3.4367826736500047</v>
      </c>
      <c r="N130" s="44">
        <f t="shared" si="102"/>
        <v>3.9407403321763654</v>
      </c>
      <c r="O130" s="44">
        <f t="shared" si="102"/>
        <v>3.6906920012367466</v>
      </c>
      <c r="P130" s="44">
        <f t="shared" ref="P130:R130" si="103">P31/P107</f>
        <v>3.9538897064051506</v>
      </c>
      <c r="Q130" s="44">
        <f t="shared" si="103"/>
        <v>4.5282447325801822</v>
      </c>
      <c r="R130" s="44">
        <f t="shared" si="103"/>
        <v>4.6428486668819469</v>
      </c>
      <c r="S130" s="44">
        <f t="shared" ref="S130" si="104">S31/S107</f>
        <v>4.6751239853911724</v>
      </c>
    </row>
    <row r="131" spans="1:19" x14ac:dyDescent="0.2">
      <c r="A131" s="21" t="s">
        <v>70</v>
      </c>
      <c r="B131" s="21" t="s">
        <v>2</v>
      </c>
      <c r="C131" s="48">
        <f t="shared" ref="C131:H131" si="105">C128+C130</f>
        <v>20.508905009394002</v>
      </c>
      <c r="D131" s="48">
        <f t="shared" si="105"/>
        <v>20.603550625149847</v>
      </c>
      <c r="E131" s="48">
        <f t="shared" si="105"/>
        <v>22.172514551684955</v>
      </c>
      <c r="F131" s="48">
        <f t="shared" si="105"/>
        <v>22.259097433826902</v>
      </c>
      <c r="G131" s="48">
        <f t="shared" si="105"/>
        <v>21.510370470997699</v>
      </c>
      <c r="H131" s="48">
        <f t="shared" si="105"/>
        <v>24.214002949651888</v>
      </c>
      <c r="I131" s="48">
        <f t="shared" ref="I131:J131" si="106">I128+I130</f>
        <v>25.513841372015836</v>
      </c>
      <c r="J131" s="48">
        <f t="shared" si="106"/>
        <v>28.066770307567772</v>
      </c>
      <c r="K131" s="48">
        <f t="shared" ref="K131:L131" si="107">K128+K130</f>
        <v>30.890754576678319</v>
      </c>
      <c r="L131" s="48">
        <f t="shared" si="107"/>
        <v>34.302288147278588</v>
      </c>
      <c r="M131" s="48">
        <f t="shared" ref="M131:N131" si="108">M128+M130</f>
        <v>37.074966005334375</v>
      </c>
      <c r="N131" s="48">
        <f t="shared" si="108"/>
        <v>39.517697862902409</v>
      </c>
      <c r="O131" s="48">
        <f t="shared" ref="O131:P131" si="109">O128+O130</f>
        <v>40.862668591809957</v>
      </c>
      <c r="P131" s="48">
        <f t="shared" si="109"/>
        <v>40.907770549336888</v>
      </c>
      <c r="Q131" s="48">
        <f t="shared" ref="Q131:R131" si="110">Q128+Q130</f>
        <v>53.649452496069529</v>
      </c>
      <c r="R131" s="48">
        <f t="shared" si="110"/>
        <v>61.792228503398448</v>
      </c>
      <c r="S131" s="48">
        <f t="shared" ref="S131" si="111">S128+S130</f>
        <v>62.967301936530397</v>
      </c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C26 C58:L58 D26:N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1"/>
  <sheetViews>
    <sheetView workbookViewId="0">
      <selection activeCell="A4" sqref="A4"/>
    </sheetView>
  </sheetViews>
  <sheetFormatPr baseColWidth="10" defaultColWidth="11.42578125" defaultRowHeight="12.75" x14ac:dyDescent="0.2"/>
  <cols>
    <col min="1" max="1" width="45.28515625" style="4" customWidth="1"/>
    <col min="2" max="2" width="3.5703125" style="4" customWidth="1"/>
    <col min="3" max="12" width="11.140625" style="4" bestFit="1" customWidth="1"/>
    <col min="13" max="19" width="12.7109375" style="4" bestFit="1" customWidth="1"/>
    <col min="20" max="16384" width="11.42578125" style="4"/>
  </cols>
  <sheetData>
    <row r="1" spans="1:19" s="3" customFormat="1" ht="23.25" x14ac:dyDescent="0.35">
      <c r="A1" s="56" t="s">
        <v>139</v>
      </c>
    </row>
    <row r="2" spans="1:19" s="3" customFormat="1" ht="20.25" x14ac:dyDescent="0.3">
      <c r="A2" s="49" t="s">
        <v>54</v>
      </c>
    </row>
    <row r="3" spans="1:19" ht="15" x14ac:dyDescent="0.2">
      <c r="A3" s="19" t="s">
        <v>22</v>
      </c>
    </row>
    <row r="4" spans="1:19" ht="15" x14ac:dyDescent="0.2">
      <c r="A4" s="19"/>
    </row>
    <row r="5" spans="1:19" ht="15" x14ac:dyDescent="0.25">
      <c r="A5" s="55" t="s">
        <v>138</v>
      </c>
    </row>
    <row r="7" spans="1:19" x14ac:dyDescent="0.2">
      <c r="A7" s="1" t="s">
        <v>0</v>
      </c>
    </row>
    <row r="8" spans="1:19" s="2" customFormat="1" ht="14.25" x14ac:dyDescent="0.2">
      <c r="A8" s="1" t="str">
        <f>'Gruppe 1_2008-'!A8</f>
        <v>Oppdatert: 13.11.2025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11" spans="1:19" s="3" customFormat="1" ht="15.75" x14ac:dyDescent="0.25">
      <c r="A11" s="50" t="s">
        <v>36</v>
      </c>
    </row>
    <row r="12" spans="1:19" s="3" customFormat="1" x14ac:dyDescent="0.2">
      <c r="A12" s="51"/>
      <c r="B12" s="52"/>
      <c r="C12" s="53">
        <v>2008</v>
      </c>
      <c r="D12" s="53">
        <v>2009</v>
      </c>
      <c r="E12" s="53">
        <v>2010</v>
      </c>
      <c r="F12" s="53">
        <v>2011</v>
      </c>
      <c r="G12" s="53">
        <v>2012</v>
      </c>
      <c r="H12" s="53">
        <v>2013</v>
      </c>
      <c r="I12" s="53">
        <v>2014</v>
      </c>
      <c r="J12" s="53">
        <v>2015</v>
      </c>
      <c r="K12" s="53">
        <v>2016</v>
      </c>
      <c r="L12" s="53">
        <v>2017</v>
      </c>
      <c r="M12" s="53">
        <v>2018</v>
      </c>
      <c r="N12" s="53">
        <v>2019</v>
      </c>
      <c r="O12" s="53">
        <v>2020</v>
      </c>
      <c r="P12" s="53">
        <v>2021</v>
      </c>
      <c r="Q12" s="53">
        <v>2022</v>
      </c>
      <c r="R12" s="53">
        <v>2023</v>
      </c>
      <c r="S12" s="53">
        <v>2024</v>
      </c>
    </row>
    <row r="13" spans="1:19" x14ac:dyDescent="0.2">
      <c r="A13" s="4" t="s">
        <v>27</v>
      </c>
      <c r="B13" s="4" t="s">
        <v>1</v>
      </c>
      <c r="C13" s="20">
        <v>12</v>
      </c>
      <c r="D13" s="20">
        <v>7</v>
      </c>
      <c r="E13" s="20">
        <v>9</v>
      </c>
      <c r="F13" s="20">
        <v>9</v>
      </c>
      <c r="G13" s="20">
        <v>8</v>
      </c>
      <c r="H13" s="20">
        <v>9</v>
      </c>
      <c r="I13" s="20">
        <v>7</v>
      </c>
      <c r="J13" s="20">
        <v>9</v>
      </c>
      <c r="K13" s="20">
        <v>9</v>
      </c>
      <c r="L13" s="20">
        <v>8</v>
      </c>
      <c r="M13" s="4">
        <v>7</v>
      </c>
      <c r="N13" s="4">
        <v>7</v>
      </c>
      <c r="O13" s="4">
        <v>8</v>
      </c>
      <c r="P13" s="4">
        <v>6</v>
      </c>
      <c r="Q13" s="4">
        <v>7</v>
      </c>
      <c r="R13" s="4">
        <v>10</v>
      </c>
      <c r="S13" s="4">
        <v>14</v>
      </c>
    </row>
    <row r="14" spans="1:19" x14ac:dyDescent="0.2">
      <c r="A14" s="4" t="s">
        <v>28</v>
      </c>
      <c r="B14" s="4" t="s">
        <v>1</v>
      </c>
      <c r="C14" s="20">
        <v>6</v>
      </c>
      <c r="D14" s="20">
        <v>6</v>
      </c>
      <c r="E14" s="20">
        <v>6</v>
      </c>
      <c r="F14" s="20">
        <v>4</v>
      </c>
      <c r="G14" s="20">
        <v>7</v>
      </c>
      <c r="H14" s="20">
        <v>8</v>
      </c>
      <c r="I14" s="20">
        <v>6</v>
      </c>
      <c r="J14" s="20">
        <v>8</v>
      </c>
      <c r="K14" s="20">
        <v>8</v>
      </c>
      <c r="L14" s="20">
        <v>7</v>
      </c>
      <c r="M14" s="4">
        <v>7</v>
      </c>
      <c r="N14" s="4">
        <v>7</v>
      </c>
      <c r="O14" s="4">
        <v>8</v>
      </c>
      <c r="P14" s="4">
        <v>8</v>
      </c>
      <c r="Q14" s="4">
        <v>7</v>
      </c>
      <c r="R14" s="4">
        <v>10</v>
      </c>
      <c r="S14" s="4">
        <v>12</v>
      </c>
    </row>
    <row r="15" spans="1:19" x14ac:dyDescent="0.2">
      <c r="A15" s="4" t="s">
        <v>29</v>
      </c>
      <c r="B15" s="4" t="s">
        <v>1</v>
      </c>
      <c r="C15" s="20">
        <v>56</v>
      </c>
      <c r="D15" s="20">
        <v>60</v>
      </c>
      <c r="E15" s="20">
        <v>56</v>
      </c>
      <c r="F15" s="20">
        <v>60</v>
      </c>
      <c r="G15" s="20">
        <v>70</v>
      </c>
      <c r="H15" s="20">
        <v>87</v>
      </c>
      <c r="I15" s="20">
        <v>62</v>
      </c>
      <c r="J15" s="20">
        <v>90</v>
      </c>
      <c r="K15" s="20">
        <v>95</v>
      </c>
      <c r="L15" s="20">
        <v>77</v>
      </c>
      <c r="M15" s="4">
        <v>84</v>
      </c>
      <c r="N15" s="4">
        <v>89</v>
      </c>
      <c r="O15" s="4">
        <v>103</v>
      </c>
      <c r="P15" s="4">
        <v>73</v>
      </c>
      <c r="Q15" s="4">
        <v>83</v>
      </c>
      <c r="R15" s="4">
        <v>113</v>
      </c>
      <c r="S15" s="4">
        <v>137</v>
      </c>
    </row>
    <row r="16" spans="1:19" x14ac:dyDescent="0.2">
      <c r="A16" s="21" t="s">
        <v>81</v>
      </c>
      <c r="B16" s="21" t="s">
        <v>1</v>
      </c>
      <c r="C16" s="22">
        <f>C15/C14</f>
        <v>9.3333333333333339</v>
      </c>
      <c r="D16" s="22">
        <f>D15/D14</f>
        <v>10</v>
      </c>
      <c r="E16" s="22">
        <f>E15/E14</f>
        <v>9.3333333333333339</v>
      </c>
      <c r="F16" s="22">
        <f>F15/F14</f>
        <v>15</v>
      </c>
      <c r="G16" s="22">
        <f t="shared" ref="G16:I16" si="0">G15/G14</f>
        <v>10</v>
      </c>
      <c r="H16" s="22">
        <f t="shared" si="0"/>
        <v>10.875</v>
      </c>
      <c r="I16" s="22">
        <f t="shared" si="0"/>
        <v>10.333333333333334</v>
      </c>
      <c r="J16" s="22">
        <f t="shared" ref="J16:K16" si="1">J15/J14</f>
        <v>11.25</v>
      </c>
      <c r="K16" s="22">
        <f t="shared" si="1"/>
        <v>11.875</v>
      </c>
      <c r="L16" s="22">
        <f t="shared" ref="L16:M16" si="2">L15/L14</f>
        <v>11</v>
      </c>
      <c r="M16" s="22">
        <f t="shared" si="2"/>
        <v>12</v>
      </c>
      <c r="N16" s="22">
        <v>12.714285714285714</v>
      </c>
      <c r="O16" s="22">
        <v>12.875</v>
      </c>
      <c r="P16" s="22">
        <v>9.125</v>
      </c>
      <c r="Q16" s="22">
        <v>11.857142857142858</v>
      </c>
      <c r="R16" s="22">
        <v>11.3</v>
      </c>
      <c r="S16" s="22">
        <v>11.416666666666666</v>
      </c>
    </row>
    <row r="19" spans="1:19" s="3" customFormat="1" ht="15.75" x14ac:dyDescent="0.25">
      <c r="A19" s="50" t="s">
        <v>35</v>
      </c>
      <c r="B19" s="54"/>
    </row>
    <row r="20" spans="1:19" x14ac:dyDescent="0.2">
      <c r="A20" s="24" t="s">
        <v>78</v>
      </c>
      <c r="B20" s="23"/>
    </row>
    <row r="21" spans="1:19" s="3" customFormat="1" x14ac:dyDescent="0.2">
      <c r="A21" s="51"/>
      <c r="B21" s="52"/>
      <c r="C21" s="53">
        <v>2008</v>
      </c>
      <c r="D21" s="53">
        <v>2009</v>
      </c>
      <c r="E21" s="53">
        <v>2010</v>
      </c>
      <c r="F21" s="53">
        <v>2011</v>
      </c>
      <c r="G21" s="53">
        <v>2012</v>
      </c>
      <c r="H21" s="53">
        <v>2013</v>
      </c>
      <c r="I21" s="53">
        <v>2014</v>
      </c>
      <c r="J21" s="53">
        <v>2015</v>
      </c>
      <c r="K21" s="53">
        <v>2016</v>
      </c>
      <c r="L21" s="53">
        <v>2017</v>
      </c>
      <c r="M21" s="53">
        <v>2018</v>
      </c>
      <c r="N21" s="53">
        <v>2019</v>
      </c>
      <c r="O21" s="53">
        <v>2020</v>
      </c>
      <c r="P21" s="53">
        <v>2021</v>
      </c>
      <c r="Q21" s="53">
        <v>2022</v>
      </c>
      <c r="R21" s="53">
        <v>2023</v>
      </c>
      <c r="S21" s="53">
        <v>2024</v>
      </c>
    </row>
    <row r="22" spans="1:19" x14ac:dyDescent="0.2">
      <c r="A22" s="25" t="s">
        <v>103</v>
      </c>
      <c r="B22" s="25" t="s">
        <v>2</v>
      </c>
      <c r="C22" s="26">
        <v>100432492</v>
      </c>
      <c r="D22" s="26">
        <v>224658909.14285699</v>
      </c>
      <c r="E22" s="26">
        <v>189878426.11111099</v>
      </c>
      <c r="F22" s="26">
        <v>205818230.555556</v>
      </c>
      <c r="G22" s="26">
        <v>244616931.125</v>
      </c>
      <c r="H22" s="26">
        <v>416107695.555556</v>
      </c>
      <c r="I22" s="26">
        <v>355950701.14285702</v>
      </c>
      <c r="J22" s="26">
        <v>470369354.77777803</v>
      </c>
      <c r="K22" s="26">
        <v>658239237.44444394</v>
      </c>
      <c r="L22" s="26">
        <v>565956274.5</v>
      </c>
      <c r="M22" s="26">
        <v>609375759.57142901</v>
      </c>
      <c r="N22" s="26">
        <v>650958603</v>
      </c>
      <c r="O22" s="26">
        <v>616238697</v>
      </c>
      <c r="P22" s="26">
        <v>615040653</v>
      </c>
      <c r="Q22" s="26">
        <v>808382500</v>
      </c>
      <c r="R22" s="26">
        <v>1049269528</v>
      </c>
      <c r="S22" s="26">
        <v>939447597</v>
      </c>
    </row>
    <row r="23" spans="1:19" x14ac:dyDescent="0.2">
      <c r="A23" s="25" t="s">
        <v>104</v>
      </c>
      <c r="B23" s="25" t="s">
        <v>2</v>
      </c>
      <c r="C23" s="26">
        <v>12616642.3333333</v>
      </c>
      <c r="D23" s="26">
        <v>23663424.142857101</v>
      </c>
      <c r="E23" s="26">
        <v>13210099.555555601</v>
      </c>
      <c r="F23" s="26">
        <v>14068227.555555601</v>
      </c>
      <c r="G23" s="26">
        <v>18504110.875</v>
      </c>
      <c r="H23" s="26">
        <v>19831514.333333299</v>
      </c>
      <c r="I23" s="26">
        <v>19426087.571428601</v>
      </c>
      <c r="J23" s="26">
        <v>31777511.333333299</v>
      </c>
      <c r="K23" s="26">
        <v>36714291.888888903</v>
      </c>
      <c r="L23" s="26">
        <v>42759609.375</v>
      </c>
      <c r="M23" s="26">
        <v>44707381.571428597</v>
      </c>
      <c r="N23" s="26">
        <v>91171689.857142895</v>
      </c>
      <c r="O23" s="26">
        <v>139715745</v>
      </c>
      <c r="P23" s="26">
        <v>208829958</v>
      </c>
      <c r="Q23" s="26">
        <v>237632456</v>
      </c>
      <c r="R23" s="26">
        <v>162474410</v>
      </c>
      <c r="S23" s="26">
        <v>127468945</v>
      </c>
    </row>
    <row r="24" spans="1:19" x14ac:dyDescent="0.2">
      <c r="A24" s="25" t="s">
        <v>105</v>
      </c>
      <c r="B24" s="25" t="s">
        <v>2</v>
      </c>
      <c r="C24" s="26">
        <v>410302</v>
      </c>
      <c r="D24" s="26">
        <v>0</v>
      </c>
      <c r="E24" s="26">
        <v>0</v>
      </c>
      <c r="F24" s="26">
        <v>185404.444444444</v>
      </c>
      <c r="G24" s="26">
        <v>0</v>
      </c>
      <c r="H24" s="26">
        <v>1047153.55555556</v>
      </c>
      <c r="I24" s="26">
        <v>2723273.1428571399</v>
      </c>
      <c r="J24" s="26">
        <v>4298273.7777777798</v>
      </c>
      <c r="K24" s="26">
        <v>0</v>
      </c>
      <c r="L24" s="26">
        <v>2041998.375</v>
      </c>
      <c r="M24" s="26">
        <v>643086.42857142899</v>
      </c>
      <c r="N24" s="26">
        <v>7748092.2857142901</v>
      </c>
      <c r="O24" s="26">
        <v>545458</v>
      </c>
      <c r="P24" s="26">
        <v>186896</v>
      </c>
      <c r="Q24" s="26">
        <v>0</v>
      </c>
      <c r="R24" s="26">
        <v>1604232</v>
      </c>
      <c r="S24" s="26">
        <v>255625</v>
      </c>
    </row>
    <row r="25" spans="1:19" x14ac:dyDescent="0.2">
      <c r="A25" s="25" t="s">
        <v>106</v>
      </c>
      <c r="B25" s="25" t="s">
        <v>2</v>
      </c>
      <c r="C25" s="26">
        <v>5822611.8333333302</v>
      </c>
      <c r="D25" s="26">
        <v>25555555.714285702</v>
      </c>
      <c r="E25" s="26">
        <v>1183256.66666667</v>
      </c>
      <c r="F25" s="26">
        <v>6478586.6666666698</v>
      </c>
      <c r="G25" s="26">
        <v>16124851.625</v>
      </c>
      <c r="H25" s="26">
        <v>50727070.777777798</v>
      </c>
      <c r="I25" s="26">
        <v>16952196.285714298</v>
      </c>
      <c r="J25" s="26">
        <v>45535121.555555597</v>
      </c>
      <c r="K25" s="26">
        <v>71763990.222222194</v>
      </c>
      <c r="L25" s="26">
        <v>11787871.25</v>
      </c>
      <c r="M25" s="26">
        <v>14685315.571428601</v>
      </c>
      <c r="N25" s="26">
        <v>34822589.714285702</v>
      </c>
      <c r="O25" s="26">
        <v>40416281</v>
      </c>
      <c r="P25" s="26">
        <v>31611640</v>
      </c>
      <c r="Q25" s="26">
        <v>67654639</v>
      </c>
      <c r="R25" s="26">
        <v>84767467</v>
      </c>
      <c r="S25" s="26">
        <v>21751440</v>
      </c>
    </row>
    <row r="26" spans="1:19" x14ac:dyDescent="0.2">
      <c r="A26" s="25" t="s">
        <v>37</v>
      </c>
      <c r="B26" s="25" t="s">
        <v>2</v>
      </c>
      <c r="C26" s="27">
        <f t="shared" ref="C26:H26" si="3">SUM(C22:C25)</f>
        <v>119282048.16666663</v>
      </c>
      <c r="D26" s="27">
        <f t="shared" si="3"/>
        <v>273877888.99999976</v>
      </c>
      <c r="E26" s="27">
        <f t="shared" si="3"/>
        <v>204271782.33333325</v>
      </c>
      <c r="F26" s="27">
        <f t="shared" si="3"/>
        <v>226550449.22222272</v>
      </c>
      <c r="G26" s="27">
        <f t="shared" si="3"/>
        <v>279245893.625</v>
      </c>
      <c r="H26" s="27">
        <f t="shared" si="3"/>
        <v>487713434.22222269</v>
      </c>
      <c r="I26" s="27">
        <f t="shared" ref="I26:J26" si="4">SUM(I22:I25)</f>
        <v>395052258.14285707</v>
      </c>
      <c r="J26" s="27">
        <f t="shared" si="4"/>
        <v>551980261.44444478</v>
      </c>
      <c r="K26" s="27">
        <f t="shared" ref="K26:M26" si="5">SUM(K22:K25)</f>
        <v>766717519.55555511</v>
      </c>
      <c r="L26" s="27">
        <f t="shared" si="5"/>
        <v>622545753.5</v>
      </c>
      <c r="M26" s="27">
        <f t="shared" si="5"/>
        <v>669411543.14285767</v>
      </c>
      <c r="N26" s="27">
        <v>784700974.85714293</v>
      </c>
      <c r="O26" s="27">
        <v>796916181</v>
      </c>
      <c r="P26" s="27">
        <v>855669146</v>
      </c>
      <c r="Q26" s="27">
        <v>1113669595</v>
      </c>
      <c r="R26" s="27">
        <v>1298115637</v>
      </c>
      <c r="S26" s="27">
        <v>1088923607</v>
      </c>
    </row>
    <row r="27" spans="1:19" x14ac:dyDescent="0.2">
      <c r="A27" s="25"/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29"/>
      <c r="P27" s="29"/>
      <c r="Q27" s="29"/>
      <c r="R27" s="29"/>
      <c r="S27" s="29"/>
    </row>
    <row r="28" spans="1:19" x14ac:dyDescent="0.2">
      <c r="A28" s="25" t="s">
        <v>107</v>
      </c>
      <c r="B28" s="25" t="s">
        <v>2</v>
      </c>
      <c r="C28" s="26">
        <v>13710079.666666666</v>
      </c>
      <c r="D28" s="26">
        <v>22200359.285714298</v>
      </c>
      <c r="E28" s="26">
        <v>17446168</v>
      </c>
      <c r="F28" s="26">
        <v>22584741.555555601</v>
      </c>
      <c r="G28" s="26">
        <v>28036382.375</v>
      </c>
      <c r="H28" s="26">
        <v>36246327.444444403</v>
      </c>
      <c r="I28" s="26">
        <v>33803633.571428597</v>
      </c>
      <c r="J28" s="26">
        <v>40946859.666666701</v>
      </c>
      <c r="K28" s="26">
        <v>42157342</v>
      </c>
      <c r="L28" s="26">
        <v>48740987.625</v>
      </c>
      <c r="M28" s="26">
        <v>54398623.571428597</v>
      </c>
      <c r="N28" s="26">
        <v>73493248.285714298</v>
      </c>
      <c r="O28" s="26">
        <v>76237485</v>
      </c>
      <c r="P28" s="26">
        <v>76235953</v>
      </c>
      <c r="Q28" s="26">
        <v>95981944</v>
      </c>
      <c r="R28" s="26">
        <v>148223437</v>
      </c>
      <c r="S28" s="26">
        <v>138870059</v>
      </c>
    </row>
    <row r="29" spans="1:19" x14ac:dyDescent="0.2">
      <c r="A29" s="25" t="s">
        <v>108</v>
      </c>
      <c r="B29" s="25" t="s">
        <v>2</v>
      </c>
      <c r="C29" s="26">
        <v>55970189.333333336</v>
      </c>
      <c r="D29" s="26">
        <v>113032119</v>
      </c>
      <c r="E29" s="26">
        <v>70300784.222222194</v>
      </c>
      <c r="F29" s="26">
        <v>104742094.444444</v>
      </c>
      <c r="G29" s="26">
        <v>129622544.375</v>
      </c>
      <c r="H29" s="26">
        <v>164342605.11111099</v>
      </c>
      <c r="I29" s="26">
        <v>147122992</v>
      </c>
      <c r="J29" s="26">
        <v>182923793.88888901</v>
      </c>
      <c r="K29" s="26">
        <v>204691839.222222</v>
      </c>
      <c r="L29" s="26">
        <v>187847512.375</v>
      </c>
      <c r="M29" s="26">
        <v>219475195.85714301</v>
      </c>
      <c r="N29" s="26">
        <v>252637677.57142901</v>
      </c>
      <c r="O29" s="26">
        <v>283375543</v>
      </c>
      <c r="P29" s="26">
        <v>274288283</v>
      </c>
      <c r="Q29" s="26">
        <v>362823397</v>
      </c>
      <c r="R29" s="26">
        <v>402635995</v>
      </c>
      <c r="S29" s="26">
        <v>383469982</v>
      </c>
    </row>
    <row r="30" spans="1:19" x14ac:dyDescent="0.2">
      <c r="A30" s="25" t="s">
        <v>109</v>
      </c>
      <c r="B30" s="25" t="s">
        <v>2</v>
      </c>
      <c r="C30" s="26">
        <v>957571.83333333337</v>
      </c>
      <c r="D30" s="26">
        <v>1424223.1428571399</v>
      </c>
      <c r="E30" s="26">
        <v>1011694.55555556</v>
      </c>
      <c r="F30" s="26">
        <v>1101052.8888888899</v>
      </c>
      <c r="G30" s="26">
        <v>1389022.625</v>
      </c>
      <c r="H30" s="26">
        <v>1894748.2222222199</v>
      </c>
      <c r="I30" s="26">
        <v>1346187.57142857</v>
      </c>
      <c r="J30" s="26">
        <v>2082551.7777777801</v>
      </c>
      <c r="K30" s="26">
        <v>1900701.66666667</v>
      </c>
      <c r="L30" s="26">
        <v>1626005.875</v>
      </c>
      <c r="M30" s="26">
        <v>4643447.7142857099</v>
      </c>
      <c r="N30" s="26">
        <v>2851693</v>
      </c>
      <c r="O30" s="26">
        <v>3460249</v>
      </c>
      <c r="P30" s="26">
        <v>3625009</v>
      </c>
      <c r="Q30" s="26">
        <v>3724552</v>
      </c>
      <c r="R30" s="26">
        <v>4186984</v>
      </c>
      <c r="S30" s="26">
        <v>3676874</v>
      </c>
    </row>
    <row r="31" spans="1:19" x14ac:dyDescent="0.2">
      <c r="A31" s="25" t="s">
        <v>110</v>
      </c>
      <c r="B31" s="25" t="s">
        <v>2</v>
      </c>
      <c r="C31" s="26">
        <v>12618058.666666666</v>
      </c>
      <c r="D31" s="26">
        <v>26822005.714285702</v>
      </c>
      <c r="E31" s="26">
        <v>18772622</v>
      </c>
      <c r="F31" s="26">
        <v>23096612.888888899</v>
      </c>
      <c r="G31" s="26">
        <v>33021478.5</v>
      </c>
      <c r="H31" s="26">
        <v>43677102</v>
      </c>
      <c r="I31" s="26">
        <v>37598276.142857097</v>
      </c>
      <c r="J31" s="26">
        <v>52880389.222222202</v>
      </c>
      <c r="K31" s="26">
        <v>46190454.555555597</v>
      </c>
      <c r="L31" s="26">
        <v>38055954.375</v>
      </c>
      <c r="M31" s="26">
        <v>45556856.714285702</v>
      </c>
      <c r="N31" s="26">
        <v>48418613</v>
      </c>
      <c r="O31" s="26">
        <v>63815462</v>
      </c>
      <c r="P31" s="26">
        <v>77602740</v>
      </c>
      <c r="Q31" s="26">
        <v>70721022</v>
      </c>
      <c r="R31" s="26">
        <v>76980608</v>
      </c>
      <c r="S31" s="26">
        <v>65800669</v>
      </c>
    </row>
    <row r="32" spans="1:19" x14ac:dyDescent="0.2">
      <c r="A32" s="25" t="s">
        <v>111</v>
      </c>
      <c r="B32" s="25" t="s">
        <v>2</v>
      </c>
      <c r="C32" s="26">
        <v>10664799.5</v>
      </c>
      <c r="D32" s="26">
        <v>13914099.571428601</v>
      </c>
      <c r="E32" s="26">
        <v>7938076.3333333302</v>
      </c>
      <c r="F32" s="26">
        <v>14800156.888888899</v>
      </c>
      <c r="G32" s="26">
        <v>3944882.5</v>
      </c>
      <c r="H32" s="26">
        <v>23334116.111111101</v>
      </c>
      <c r="I32" s="26">
        <v>15176269.2857143</v>
      </c>
      <c r="J32" s="26">
        <v>15653241.2222222</v>
      </c>
      <c r="K32" s="26">
        <v>24902586.333333299</v>
      </c>
      <c r="L32" s="26">
        <v>11689838.125</v>
      </c>
      <c r="M32" s="26">
        <v>55793435.142857097</v>
      </c>
      <c r="N32" s="26">
        <v>21155604.571428601</v>
      </c>
      <c r="O32" s="26">
        <v>52085267</v>
      </c>
      <c r="P32" s="26">
        <v>11990300</v>
      </c>
      <c r="Q32" s="26">
        <v>91635078</v>
      </c>
      <c r="R32" s="26">
        <v>53327458</v>
      </c>
      <c r="S32" s="26">
        <v>68995976</v>
      </c>
    </row>
    <row r="33" spans="1:19" x14ac:dyDescent="0.2">
      <c r="A33" s="25" t="s">
        <v>112</v>
      </c>
      <c r="B33" s="25" t="s">
        <v>2</v>
      </c>
      <c r="C33" s="26">
        <v>5425260.416666667</v>
      </c>
      <c r="D33" s="26">
        <v>11224414.142857101</v>
      </c>
      <c r="E33" s="26">
        <v>8402572.6666666698</v>
      </c>
      <c r="F33" s="26">
        <v>12255486.3333333</v>
      </c>
      <c r="G33" s="26">
        <v>15738448.625</v>
      </c>
      <c r="H33" s="26">
        <v>20265734.444444399</v>
      </c>
      <c r="I33" s="26">
        <v>16133124.428571399</v>
      </c>
      <c r="J33" s="26">
        <v>23205074.555555601</v>
      </c>
      <c r="K33" s="26">
        <v>27583058.333333299</v>
      </c>
      <c r="L33" s="26">
        <v>31273613.625</v>
      </c>
      <c r="M33" s="26">
        <v>41900716.285714298</v>
      </c>
      <c r="N33" s="26">
        <v>40338875</v>
      </c>
      <c r="O33" s="26">
        <v>46091557</v>
      </c>
      <c r="P33" s="26">
        <v>39101217</v>
      </c>
      <c r="Q33" s="26">
        <v>41892133</v>
      </c>
      <c r="R33" s="26">
        <v>51178148</v>
      </c>
      <c r="S33" s="26">
        <v>44594015</v>
      </c>
    </row>
    <row r="34" spans="1:19" x14ac:dyDescent="0.2">
      <c r="A34" s="25" t="s">
        <v>113</v>
      </c>
      <c r="B34" s="25" t="s">
        <v>2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</row>
    <row r="35" spans="1:19" x14ac:dyDescent="0.2">
      <c r="A35" s="25" t="s">
        <v>114</v>
      </c>
      <c r="B35" s="25" t="s">
        <v>2</v>
      </c>
      <c r="C35" s="26">
        <v>5578259.666666667</v>
      </c>
      <c r="D35" s="26">
        <v>9945618.1428571399</v>
      </c>
      <c r="E35" s="26">
        <v>4187412.1111111101</v>
      </c>
      <c r="F35" s="26">
        <v>6676514.1111111101</v>
      </c>
      <c r="G35" s="26">
        <v>12135501.875</v>
      </c>
      <c r="H35" s="26">
        <v>14605324.111111101</v>
      </c>
      <c r="I35" s="26">
        <v>10508801.571428601</v>
      </c>
      <c r="J35" s="26">
        <v>31034701.222222202</v>
      </c>
      <c r="K35" s="26">
        <v>24632262.444444399</v>
      </c>
      <c r="L35" s="26">
        <v>18850386.875</v>
      </c>
      <c r="M35" s="26">
        <v>29485453.285714298</v>
      </c>
      <c r="N35" s="26">
        <v>33950442</v>
      </c>
      <c r="O35" s="26">
        <v>37729865</v>
      </c>
      <c r="P35" s="26">
        <v>38398436</v>
      </c>
      <c r="Q35" s="26">
        <v>65869044</v>
      </c>
      <c r="R35" s="26">
        <v>34071587</v>
      </c>
      <c r="S35" s="26">
        <v>24999914</v>
      </c>
    </row>
    <row r="36" spans="1:19" x14ac:dyDescent="0.2">
      <c r="A36" s="25" t="s">
        <v>115</v>
      </c>
      <c r="B36" s="25" t="s">
        <v>2</v>
      </c>
      <c r="C36" s="26">
        <v>4151228.1666666665</v>
      </c>
      <c r="D36" s="26">
        <v>12492401</v>
      </c>
      <c r="E36" s="26">
        <v>582389.22222222202</v>
      </c>
      <c r="F36" s="26">
        <v>601510.88888888899</v>
      </c>
      <c r="G36" s="26">
        <v>0</v>
      </c>
      <c r="H36" s="26">
        <v>11661656.3333333</v>
      </c>
      <c r="I36" s="26">
        <v>850240.28571428603</v>
      </c>
      <c r="J36" s="26">
        <v>4324498.8888888899</v>
      </c>
      <c r="K36" s="26">
        <v>4823443.4444444403</v>
      </c>
      <c r="L36" s="26">
        <v>1086852.75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54134359</v>
      </c>
      <c r="S36" s="26">
        <v>18005240</v>
      </c>
    </row>
    <row r="37" spans="1:19" x14ac:dyDescent="0.2">
      <c r="A37" s="25" t="s">
        <v>116</v>
      </c>
      <c r="B37" s="25" t="s">
        <v>2</v>
      </c>
      <c r="C37" s="26">
        <v>22048625.5</v>
      </c>
      <c r="D37" s="26">
        <v>48719623</v>
      </c>
      <c r="E37" s="26">
        <v>22112884.444444399</v>
      </c>
      <c r="F37" s="26">
        <v>29444132.555555601</v>
      </c>
      <c r="G37" s="26">
        <v>45126430.5</v>
      </c>
      <c r="H37" s="26">
        <v>89739279.555555597</v>
      </c>
      <c r="I37" s="26">
        <v>54698608.571428597</v>
      </c>
      <c r="J37" s="26">
        <v>148416320.33333299</v>
      </c>
      <c r="K37" s="26">
        <v>212229734.555556</v>
      </c>
      <c r="L37" s="26">
        <v>99576020.125</v>
      </c>
      <c r="M37" s="26">
        <v>129863758</v>
      </c>
      <c r="N37" s="26">
        <v>182074818.714286</v>
      </c>
      <c r="O37" s="26">
        <v>228819883</v>
      </c>
      <c r="P37" s="26">
        <v>194472917</v>
      </c>
      <c r="Q37" s="26">
        <v>264627985</v>
      </c>
      <c r="R37" s="26">
        <v>234153643</v>
      </c>
      <c r="S37" s="26">
        <v>283983033</v>
      </c>
    </row>
    <row r="38" spans="1:19" x14ac:dyDescent="0.2">
      <c r="A38" s="25" t="s">
        <v>39</v>
      </c>
      <c r="B38" s="25" t="s">
        <v>2</v>
      </c>
      <c r="C38" s="27">
        <f t="shared" ref="C38:H38" si="6">C28+C29+C30+C31-C32+C33+C34+C35+C36+C37</f>
        <v>109794473.75000001</v>
      </c>
      <c r="D38" s="27">
        <f t="shared" si="6"/>
        <v>231946663.85714278</v>
      </c>
      <c r="E38" s="27">
        <f t="shared" si="6"/>
        <v>134878450.88888884</v>
      </c>
      <c r="F38" s="27">
        <f t="shared" si="6"/>
        <v>185701988.77777743</v>
      </c>
      <c r="G38" s="27">
        <f t="shared" si="6"/>
        <v>261124926.375</v>
      </c>
      <c r="H38" s="27">
        <f t="shared" si="6"/>
        <v>359098661.11111087</v>
      </c>
      <c r="I38" s="27">
        <f t="shared" ref="I38:J38" si="7">I28+I29+I30+I31-I32+I33+I34+I35+I36+I37</f>
        <v>286885594.85714287</v>
      </c>
      <c r="J38" s="27">
        <f t="shared" si="7"/>
        <v>470160948.33333313</v>
      </c>
      <c r="K38" s="27">
        <f t="shared" ref="K38" si="8">K28+K29+K30+K31-K32+K33+K34+K35+K36+K37</f>
        <v>539306249.88888907</v>
      </c>
      <c r="L38" s="27">
        <f t="shared" ref="L38:M38" si="9">L28+L29+L30+L31-L32+L33+L34+L35+L36+L37</f>
        <v>415367495.5</v>
      </c>
      <c r="M38" s="27">
        <f t="shared" si="9"/>
        <v>469530616.28571451</v>
      </c>
      <c r="N38" s="27">
        <v>612609763.00000072</v>
      </c>
      <c r="O38" s="27">
        <v>687444777</v>
      </c>
      <c r="P38" s="27">
        <v>691734255</v>
      </c>
      <c r="Q38" s="27">
        <v>814004998</v>
      </c>
      <c r="R38" s="27">
        <v>952237303</v>
      </c>
      <c r="S38" s="27">
        <v>894403809</v>
      </c>
    </row>
    <row r="39" spans="1:19" x14ac:dyDescent="0.2">
      <c r="A39" s="25"/>
      <c r="B39" s="25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27"/>
      <c r="O39" s="27"/>
      <c r="P39" s="27"/>
      <c r="Q39" s="27"/>
      <c r="R39" s="27"/>
      <c r="S39" s="27"/>
    </row>
    <row r="40" spans="1:19" x14ac:dyDescent="0.2">
      <c r="A40" s="25" t="s">
        <v>38</v>
      </c>
      <c r="B40" s="25" t="s">
        <v>2</v>
      </c>
      <c r="C40" s="27">
        <f t="shared" ref="C40:H40" si="10">C26-C38</f>
        <v>9487574.416666612</v>
      </c>
      <c r="D40" s="27">
        <f t="shared" si="10"/>
        <v>41931225.142856985</v>
      </c>
      <c r="E40" s="27">
        <f t="shared" si="10"/>
        <v>69393331.444444418</v>
      </c>
      <c r="F40" s="27">
        <f t="shared" si="10"/>
        <v>40848460.444445282</v>
      </c>
      <c r="G40" s="27">
        <f t="shared" si="10"/>
        <v>18120967.25</v>
      </c>
      <c r="H40" s="27">
        <f t="shared" si="10"/>
        <v>128614773.11111182</v>
      </c>
      <c r="I40" s="27">
        <f t="shared" ref="I40:J40" si="11">I26-I38</f>
        <v>108166663.28571421</v>
      </c>
      <c r="J40" s="27">
        <f t="shared" si="11"/>
        <v>81819313.111111641</v>
      </c>
      <c r="K40" s="27">
        <f t="shared" ref="K40" si="12">K26-K38</f>
        <v>227411269.66666603</v>
      </c>
      <c r="L40" s="27">
        <f t="shared" ref="L40:M40" si="13">L26-L38</f>
        <v>207178258</v>
      </c>
      <c r="M40" s="27">
        <f t="shared" si="13"/>
        <v>199880926.85714316</v>
      </c>
      <c r="N40" s="27">
        <v>172091211.85714221</v>
      </c>
      <c r="O40" s="27">
        <v>109471404</v>
      </c>
      <c r="P40" s="27">
        <v>163934891</v>
      </c>
      <c r="Q40" s="27">
        <v>299664596</v>
      </c>
      <c r="R40" s="27">
        <v>345878333</v>
      </c>
      <c r="S40" s="27">
        <v>194519798</v>
      </c>
    </row>
    <row r="41" spans="1:19" x14ac:dyDescent="0.2">
      <c r="A41" s="25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29"/>
      <c r="P41" s="29"/>
      <c r="Q41" s="29"/>
      <c r="R41" s="29"/>
      <c r="S41" s="29"/>
    </row>
    <row r="42" spans="1:19" x14ac:dyDescent="0.2">
      <c r="A42" s="25" t="s">
        <v>133</v>
      </c>
      <c r="B42" s="25" t="s">
        <v>2</v>
      </c>
      <c r="C42" s="26">
        <v>737368.5</v>
      </c>
      <c r="D42" s="26">
        <v>8837667.5714285709</v>
      </c>
      <c r="E42" s="26">
        <v>2872439.3333333302</v>
      </c>
      <c r="F42" s="26">
        <v>4124082.4444444398</v>
      </c>
      <c r="G42" s="26">
        <v>2876569.375</v>
      </c>
      <c r="H42" s="26">
        <v>3153559.2222222202</v>
      </c>
      <c r="I42" s="26">
        <v>3952333.1428571399</v>
      </c>
      <c r="J42" s="26">
        <v>5011458.8888888899</v>
      </c>
      <c r="K42" s="26">
        <v>3850141</v>
      </c>
      <c r="L42" s="26">
        <v>5460366.75</v>
      </c>
      <c r="M42" s="26">
        <v>9178262</v>
      </c>
      <c r="N42" s="26">
        <v>5675798.8571428601</v>
      </c>
      <c r="O42" s="26">
        <v>11952160</v>
      </c>
      <c r="P42" s="26">
        <v>3346197</v>
      </c>
      <c r="Q42" s="26">
        <v>6117994</v>
      </c>
      <c r="R42" s="26">
        <v>9605962</v>
      </c>
      <c r="S42" s="26">
        <v>9158047</v>
      </c>
    </row>
    <row r="43" spans="1:19" x14ac:dyDescent="0.2">
      <c r="A43" s="25" t="s">
        <v>134</v>
      </c>
      <c r="B43" s="25" t="s">
        <v>2</v>
      </c>
      <c r="C43" s="26">
        <v>5891963.25</v>
      </c>
      <c r="D43" s="26">
        <v>6156085.7142857099</v>
      </c>
      <c r="E43" s="26">
        <v>5442556.8888888899</v>
      </c>
      <c r="F43" s="26">
        <v>6837582.5555555597</v>
      </c>
      <c r="G43" s="26">
        <v>7092548.25</v>
      </c>
      <c r="H43" s="26">
        <v>9055875.7777777798</v>
      </c>
      <c r="I43" s="26">
        <v>7912717.8571428601</v>
      </c>
      <c r="J43" s="26">
        <v>7691947.4444444403</v>
      </c>
      <c r="K43" s="26">
        <v>6595698.7777777798</v>
      </c>
      <c r="L43" s="26">
        <v>14213167.75</v>
      </c>
      <c r="M43" s="26">
        <v>6179156.2857142901</v>
      </c>
      <c r="N43" s="26">
        <v>9332415.8571428601</v>
      </c>
      <c r="O43" s="26">
        <v>13943791</v>
      </c>
      <c r="P43" s="26">
        <v>7780829</v>
      </c>
      <c r="Q43" s="26">
        <v>11347567</v>
      </c>
      <c r="R43" s="26">
        <v>22585260</v>
      </c>
      <c r="S43" s="26">
        <v>28709104</v>
      </c>
    </row>
    <row r="44" spans="1:19" x14ac:dyDescent="0.2">
      <c r="A44" s="25" t="s">
        <v>40</v>
      </c>
      <c r="B44" s="25" t="s">
        <v>2</v>
      </c>
      <c r="C44" s="31">
        <v>-5154594.75</v>
      </c>
      <c r="D44" s="31">
        <v>2681581.8571428601</v>
      </c>
      <c r="E44" s="31">
        <f t="shared" ref="E44:J44" si="14">E42-E43</f>
        <v>-2570117.5555555597</v>
      </c>
      <c r="F44" s="31">
        <f t="shared" si="14"/>
        <v>-2713500.1111111199</v>
      </c>
      <c r="G44" s="31">
        <f t="shared" si="14"/>
        <v>-4215978.875</v>
      </c>
      <c r="H44" s="31">
        <f t="shared" si="14"/>
        <v>-5902316.5555555597</v>
      </c>
      <c r="I44" s="31">
        <f t="shared" si="14"/>
        <v>-3960384.7142857201</v>
      </c>
      <c r="J44" s="31">
        <f t="shared" si="14"/>
        <v>-2680488.5555555504</v>
      </c>
      <c r="K44" s="31">
        <f t="shared" ref="K44" si="15">K42-K43</f>
        <v>-2745557.7777777798</v>
      </c>
      <c r="L44" s="31">
        <f t="shared" ref="L44:M44" si="16">L42-L43</f>
        <v>-8752801</v>
      </c>
      <c r="M44" s="31">
        <f t="shared" si="16"/>
        <v>2999105.7142857099</v>
      </c>
      <c r="N44" s="31">
        <v>-3656617</v>
      </c>
      <c r="O44" s="31">
        <v>-1991632</v>
      </c>
      <c r="P44" s="31">
        <v>-4434632</v>
      </c>
      <c r="Q44" s="31">
        <v>-5229574</v>
      </c>
      <c r="R44" s="31">
        <v>-12979298</v>
      </c>
      <c r="S44" s="31">
        <v>174968742</v>
      </c>
    </row>
    <row r="45" spans="1:19" x14ac:dyDescent="0.2">
      <c r="A45" s="25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N45" s="31"/>
      <c r="O45" s="31"/>
      <c r="P45" s="31"/>
      <c r="Q45" s="31"/>
      <c r="R45" s="31"/>
      <c r="S45" s="31"/>
    </row>
    <row r="46" spans="1:19" x14ac:dyDescent="0.2">
      <c r="A46" s="33" t="s">
        <v>41</v>
      </c>
      <c r="B46" s="33" t="s">
        <v>2</v>
      </c>
      <c r="C46" s="27">
        <f t="shared" ref="C46:H46" si="17">C40+C42-C43</f>
        <v>4332979.666666612</v>
      </c>
      <c r="D46" s="27">
        <f t="shared" si="17"/>
        <v>44612806.999999844</v>
      </c>
      <c r="E46" s="27">
        <f t="shared" si="17"/>
        <v>66823213.888888858</v>
      </c>
      <c r="F46" s="27">
        <f t="shared" si="17"/>
        <v>38134960.333334163</v>
      </c>
      <c r="G46" s="27">
        <f t="shared" si="17"/>
        <v>13904988.375</v>
      </c>
      <c r="H46" s="27">
        <f t="shared" si="17"/>
        <v>122712456.55555627</v>
      </c>
      <c r="I46" s="27">
        <f t="shared" ref="I46:J46" si="18">I40+I42-I43</f>
        <v>104206278.57142848</v>
      </c>
      <c r="J46" s="27">
        <f t="shared" si="18"/>
        <v>79138824.555556089</v>
      </c>
      <c r="K46" s="27">
        <f t="shared" ref="K46" si="19">K40+K42-K43</f>
        <v>224665711.88888824</v>
      </c>
      <c r="L46" s="27">
        <f t="shared" ref="L46:M46" si="20">L40+L42-L43</f>
        <v>198425457</v>
      </c>
      <c r="M46" s="27">
        <f t="shared" si="20"/>
        <v>202880032.57142887</v>
      </c>
      <c r="N46" s="27">
        <v>168434594.85714221</v>
      </c>
      <c r="O46" s="27">
        <v>107479772</v>
      </c>
      <c r="P46" s="27">
        <v>159500259</v>
      </c>
      <c r="Q46" s="27">
        <v>294435023</v>
      </c>
      <c r="R46" s="27">
        <v>332899036</v>
      </c>
      <c r="S46" s="27">
        <v>424894635</v>
      </c>
    </row>
    <row r="49" spans="1:19" s="3" customFormat="1" ht="15.75" x14ac:dyDescent="0.25">
      <c r="A49" s="50" t="s">
        <v>34</v>
      </c>
      <c r="B49" s="54"/>
    </row>
    <row r="50" spans="1:19" x14ac:dyDescent="0.2">
      <c r="A50" s="24" t="s">
        <v>78</v>
      </c>
      <c r="B50" s="23"/>
    </row>
    <row r="51" spans="1:19" s="3" customFormat="1" x14ac:dyDescent="0.2">
      <c r="A51" s="51"/>
      <c r="B51" s="52"/>
      <c r="C51" s="53">
        <v>2008</v>
      </c>
      <c r="D51" s="53">
        <v>2009</v>
      </c>
      <c r="E51" s="53">
        <v>2010</v>
      </c>
      <c r="F51" s="53">
        <v>2011</v>
      </c>
      <c r="G51" s="53">
        <v>2012</v>
      </c>
      <c r="H51" s="53">
        <v>2013</v>
      </c>
      <c r="I51" s="53">
        <v>2014</v>
      </c>
      <c r="J51" s="53">
        <v>2015</v>
      </c>
      <c r="K51" s="53">
        <v>2016</v>
      </c>
      <c r="L51" s="53">
        <v>2017</v>
      </c>
      <c r="M51" s="53">
        <v>2018</v>
      </c>
      <c r="N51" s="53">
        <v>2019</v>
      </c>
      <c r="O51" s="53">
        <v>2020</v>
      </c>
      <c r="P51" s="53">
        <v>2021</v>
      </c>
      <c r="Q51" s="53">
        <v>2022</v>
      </c>
      <c r="R51" s="53">
        <v>2023</v>
      </c>
      <c r="S51" s="53">
        <v>2024</v>
      </c>
    </row>
    <row r="52" spans="1:19" x14ac:dyDescent="0.2">
      <c r="A52" s="4" t="s">
        <v>132</v>
      </c>
    </row>
    <row r="53" spans="1:19" x14ac:dyDescent="0.2">
      <c r="A53" s="24" t="s">
        <v>118</v>
      </c>
      <c r="B53" s="23" t="s">
        <v>2</v>
      </c>
      <c r="C53" s="31">
        <v>17735214.25</v>
      </c>
      <c r="D53" s="31">
        <v>28602080.285714298</v>
      </c>
      <c r="E53" s="31">
        <v>24824659.111111101</v>
      </c>
      <c r="F53" s="31">
        <v>29555942.333333299</v>
      </c>
      <c r="G53" s="31">
        <v>49548895.875</v>
      </c>
      <c r="H53" s="31">
        <v>78286706.888888896</v>
      </c>
      <c r="I53" s="31">
        <v>81942345.285714298</v>
      </c>
      <c r="J53" s="31">
        <v>93842262.444444403</v>
      </c>
      <c r="K53" s="31">
        <v>93842262.444444403</v>
      </c>
      <c r="L53" s="31">
        <v>95216568.75</v>
      </c>
      <c r="M53" s="31">
        <v>188915817.42857099</v>
      </c>
      <c r="N53" s="31">
        <v>190437614.14285699</v>
      </c>
      <c r="O53" s="31">
        <v>355877846</v>
      </c>
      <c r="P53" s="31">
        <v>266120263</v>
      </c>
      <c r="Q53" s="31">
        <v>417817637</v>
      </c>
      <c r="R53" s="31">
        <v>338290300</v>
      </c>
      <c r="S53" s="31">
        <v>424894635</v>
      </c>
    </row>
    <row r="54" spans="1:19" x14ac:dyDescent="0.2">
      <c r="A54" s="24"/>
      <c r="B54" s="2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x14ac:dyDescent="0.2">
      <c r="A55" s="24" t="s">
        <v>30</v>
      </c>
      <c r="B55" s="23" t="s">
        <v>2</v>
      </c>
      <c r="C55" s="26">
        <v>1645486</v>
      </c>
      <c r="D55" s="26">
        <v>8059799.2857142901</v>
      </c>
      <c r="E55" s="26">
        <v>585044.44444444496</v>
      </c>
      <c r="F55" s="26">
        <v>2418472.4444444398</v>
      </c>
      <c r="G55" s="26">
        <v>8239065.75</v>
      </c>
      <c r="H55" s="26">
        <v>10519174.555555601</v>
      </c>
      <c r="I55" s="26">
        <v>10451899.428571399</v>
      </c>
      <c r="J55" s="26">
        <v>19326854.777777798</v>
      </c>
      <c r="K55" s="26">
        <v>32301463</v>
      </c>
      <c r="L55" s="26">
        <v>11892758.5</v>
      </c>
      <c r="M55" s="26">
        <v>16989204</v>
      </c>
      <c r="N55" s="26">
        <v>24454286.571428601</v>
      </c>
      <c r="O55" s="26">
        <v>17482341</v>
      </c>
      <c r="P55" s="26">
        <v>13967608</v>
      </c>
      <c r="Q55" s="26">
        <v>15335393</v>
      </c>
      <c r="R55" s="26">
        <v>19420454</v>
      </c>
      <c r="S55" s="26">
        <v>9923334</v>
      </c>
    </row>
    <row r="56" spans="1:19" x14ac:dyDescent="0.2">
      <c r="A56" s="24" t="s">
        <v>24</v>
      </c>
      <c r="B56" s="23" t="s">
        <v>2</v>
      </c>
      <c r="C56" s="26">
        <v>43957404.75</v>
      </c>
      <c r="D56" s="26">
        <v>53877644.285714298</v>
      </c>
      <c r="E56" s="26">
        <v>18581051.222222202</v>
      </c>
      <c r="F56" s="26">
        <v>34413689.222222202</v>
      </c>
      <c r="G56" s="26">
        <v>46679101.875</v>
      </c>
      <c r="H56" s="26">
        <v>75521855.777777806</v>
      </c>
      <c r="I56" s="26">
        <v>40836231.285714298</v>
      </c>
      <c r="J56" s="26">
        <v>94643278.888888896</v>
      </c>
      <c r="K56" s="26">
        <v>112279721.111111</v>
      </c>
      <c r="L56" s="26">
        <v>82932285.375</v>
      </c>
      <c r="M56" s="26">
        <v>134782170.14285699</v>
      </c>
      <c r="N56" s="26">
        <v>166310325.85714301</v>
      </c>
      <c r="O56" s="26">
        <v>173801709</v>
      </c>
      <c r="P56" s="26">
        <v>128790525</v>
      </c>
      <c r="Q56" s="26">
        <v>123035612</v>
      </c>
      <c r="R56" s="26">
        <v>113138880</v>
      </c>
      <c r="S56" s="26">
        <v>92326038</v>
      </c>
    </row>
    <row r="57" spans="1:19" x14ac:dyDescent="0.2">
      <c r="A57" s="24" t="s">
        <v>25</v>
      </c>
      <c r="B57" s="23" t="s">
        <v>2</v>
      </c>
      <c r="C57" s="26">
        <v>415318.25</v>
      </c>
      <c r="D57" s="26">
        <v>1796551.57142857</v>
      </c>
      <c r="E57" s="26">
        <v>1402674.4444444401</v>
      </c>
      <c r="F57" s="26">
        <v>1266253.66666667</v>
      </c>
      <c r="G57" s="26">
        <v>2264390.375</v>
      </c>
      <c r="H57" s="26">
        <v>2333180.5555555602</v>
      </c>
      <c r="I57" s="26">
        <v>2232338.7142857099</v>
      </c>
      <c r="J57" s="26">
        <v>2112884.6666666698</v>
      </c>
      <c r="K57" s="26">
        <v>2258145</v>
      </c>
      <c r="L57" s="26">
        <v>4010204.25</v>
      </c>
      <c r="M57" s="26">
        <v>4872880.42857143</v>
      </c>
      <c r="N57" s="26">
        <v>2686332.1428571399</v>
      </c>
      <c r="O57" s="26">
        <v>4662671</v>
      </c>
      <c r="P57" s="26">
        <v>7770020</v>
      </c>
      <c r="Q57" s="26">
        <v>6950519</v>
      </c>
      <c r="R57" s="26">
        <v>5334533</v>
      </c>
      <c r="S57" s="26">
        <v>7903180</v>
      </c>
    </row>
    <row r="58" spans="1:19" x14ac:dyDescent="0.2">
      <c r="A58" s="24" t="s">
        <v>26</v>
      </c>
      <c r="B58" s="23" t="s">
        <v>2</v>
      </c>
      <c r="C58" s="31">
        <f>SUM(C55:C57)</f>
        <v>46018209</v>
      </c>
      <c r="D58" s="31">
        <f>SUM(D55:D57)</f>
        <v>63733995.142857157</v>
      </c>
      <c r="E58" s="31">
        <f>SUM(E55:E57)</f>
        <v>20568770.111111086</v>
      </c>
      <c r="F58" s="31">
        <f>SUM(F55:F57)</f>
        <v>38098415.333333313</v>
      </c>
      <c r="G58" s="31">
        <f t="shared" ref="G58:H58" si="21">SUM(G55:G57)</f>
        <v>57182558</v>
      </c>
      <c r="H58" s="31">
        <f t="shared" si="21"/>
        <v>88374210.88888897</v>
      </c>
      <c r="I58" s="31">
        <f t="shared" ref="I58:J58" si="22">SUM(I55:I57)</f>
        <v>53520469.42857141</v>
      </c>
      <c r="J58" s="31">
        <f t="shared" si="22"/>
        <v>116083018.33333336</v>
      </c>
      <c r="K58" s="31">
        <f t="shared" ref="K58:M58" si="23">SUM(K55:K57)</f>
        <v>146839329.11111099</v>
      </c>
      <c r="L58" s="31">
        <f t="shared" si="23"/>
        <v>98835248.125</v>
      </c>
      <c r="M58" s="31">
        <f t="shared" si="23"/>
        <v>156644254.57142842</v>
      </c>
      <c r="N58" s="31">
        <v>193450944.57142875</v>
      </c>
      <c r="O58" s="31">
        <v>195946720</v>
      </c>
      <c r="P58" s="31">
        <v>150528153</v>
      </c>
      <c r="Q58" s="31">
        <v>145321524</v>
      </c>
      <c r="R58" s="31">
        <v>137893867</v>
      </c>
      <c r="S58" s="31">
        <v>110152552</v>
      </c>
    </row>
    <row r="59" spans="1:19" x14ac:dyDescent="0.2">
      <c r="A59" s="24"/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N59" s="26"/>
      <c r="O59" s="26"/>
      <c r="P59" s="26"/>
      <c r="Q59" s="26"/>
      <c r="R59" s="26"/>
      <c r="S59" s="26"/>
    </row>
    <row r="60" spans="1:19" x14ac:dyDescent="0.2">
      <c r="A60" s="24" t="s">
        <v>119</v>
      </c>
      <c r="B60" s="23" t="s">
        <v>2</v>
      </c>
      <c r="C60" s="31">
        <v>781651.66666666663</v>
      </c>
      <c r="D60" s="31">
        <v>25825003.714285702</v>
      </c>
      <c r="E60" s="31">
        <v>24614921</v>
      </c>
      <c r="F60" s="31">
        <v>60278949.666666701</v>
      </c>
      <c r="G60" s="31">
        <v>19431869.375</v>
      </c>
      <c r="H60" s="31">
        <v>44677643.333333299</v>
      </c>
      <c r="I60" s="31">
        <v>69988508.714285702</v>
      </c>
      <c r="J60" s="31">
        <v>64420754.666666701</v>
      </c>
      <c r="K60" s="31">
        <v>80843161.333333299</v>
      </c>
      <c r="L60" s="31">
        <v>79160902.75</v>
      </c>
      <c r="M60" s="31">
        <v>137884839.85714301</v>
      </c>
      <c r="N60" s="31">
        <v>170729520.285714</v>
      </c>
      <c r="O60" s="31">
        <v>267215177</v>
      </c>
      <c r="P60" s="31">
        <v>126779866</v>
      </c>
      <c r="Q60" s="31">
        <v>219216983</v>
      </c>
      <c r="R60" s="31">
        <v>168405710</v>
      </c>
      <c r="S60" s="31">
        <v>110179605</v>
      </c>
    </row>
    <row r="61" spans="1:19" x14ac:dyDescent="0.2">
      <c r="A61" s="24"/>
      <c r="B61" s="23"/>
      <c r="C61" s="26"/>
      <c r="D61" s="26"/>
      <c r="E61" s="26"/>
      <c r="F61" s="26"/>
      <c r="G61" s="26"/>
      <c r="H61" s="26"/>
      <c r="I61" s="26"/>
      <c r="J61" s="26"/>
      <c r="K61" s="26"/>
      <c r="L61" s="26"/>
      <c r="N61" s="26"/>
      <c r="O61" s="26"/>
      <c r="P61" s="26"/>
      <c r="Q61" s="26"/>
      <c r="R61" s="26"/>
      <c r="S61" s="26"/>
    </row>
    <row r="62" spans="1:19" x14ac:dyDescent="0.2">
      <c r="A62" s="24" t="s">
        <v>42</v>
      </c>
      <c r="B62" s="23" t="s">
        <v>2</v>
      </c>
      <c r="C62" s="34">
        <f>C60+C58+C53</f>
        <v>64535074.916666664</v>
      </c>
      <c r="D62" s="34">
        <f>D60+D58+D53</f>
        <v>118161079.14285716</v>
      </c>
      <c r="E62" s="34">
        <f>E60+E58+E53</f>
        <v>70008350.222222194</v>
      </c>
      <c r="F62" s="34">
        <f>F60+F58+F53</f>
        <v>127933307.33333331</v>
      </c>
      <c r="G62" s="34">
        <f>G60+G58+G53</f>
        <v>126163323.25</v>
      </c>
      <c r="H62" s="34">
        <f t="shared" ref="H62:M62" si="24">H53+H58+H60</f>
        <v>211338561.11111116</v>
      </c>
      <c r="I62" s="34">
        <f t="shared" si="24"/>
        <v>205451323.4285714</v>
      </c>
      <c r="J62" s="34">
        <f t="shared" si="24"/>
        <v>274346035.44444448</v>
      </c>
      <c r="K62" s="34">
        <f t="shared" si="24"/>
        <v>321524752.88888872</v>
      </c>
      <c r="L62" s="34">
        <f t="shared" si="24"/>
        <v>273212719.625</v>
      </c>
      <c r="M62" s="34">
        <f t="shared" si="24"/>
        <v>483444911.85714245</v>
      </c>
      <c r="N62" s="27">
        <v>554618078.99999976</v>
      </c>
      <c r="O62" s="27">
        <v>819039743</v>
      </c>
      <c r="P62" s="27">
        <v>543428282</v>
      </c>
      <c r="Q62" s="27">
        <v>782356144</v>
      </c>
      <c r="R62" s="27">
        <v>644589878</v>
      </c>
      <c r="S62" s="27">
        <v>645226792</v>
      </c>
    </row>
    <row r="63" spans="1:19" x14ac:dyDescent="0.2">
      <c r="A63" s="24"/>
      <c r="B63" s="23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29"/>
      <c r="O63" s="29"/>
      <c r="P63" s="29"/>
      <c r="Q63" s="29"/>
      <c r="R63" s="29"/>
      <c r="S63" s="29"/>
    </row>
    <row r="64" spans="1:19" x14ac:dyDescent="0.2">
      <c r="A64" s="24" t="s">
        <v>120</v>
      </c>
      <c r="B64" s="2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R64" s="29"/>
      <c r="S64" s="29"/>
    </row>
    <row r="65" spans="1:19" x14ac:dyDescent="0.2">
      <c r="A65" s="24" t="s">
        <v>43</v>
      </c>
      <c r="B65" s="23" t="s">
        <v>2</v>
      </c>
      <c r="C65" s="26">
        <v>73010473.416666672</v>
      </c>
      <c r="D65" s="26">
        <v>132959178.285714</v>
      </c>
      <c r="E65" s="26">
        <v>87708217</v>
      </c>
      <c r="F65" s="26">
        <v>115114134.222222</v>
      </c>
      <c r="G65" s="26">
        <v>146611170.5</v>
      </c>
      <c r="H65" s="26">
        <v>191542292.222222</v>
      </c>
      <c r="I65" s="26">
        <v>176177217.85714301</v>
      </c>
      <c r="J65" s="26">
        <v>228648057.88888901</v>
      </c>
      <c r="K65" s="26">
        <v>254039768.11111099</v>
      </c>
      <c r="L65" s="26">
        <v>226163897.625</v>
      </c>
      <c r="M65" s="26">
        <v>309951884.42857099</v>
      </c>
      <c r="N65" s="26">
        <v>326438448.14285702</v>
      </c>
      <c r="O65" s="26">
        <v>331514031</v>
      </c>
      <c r="P65" s="26">
        <v>328756658</v>
      </c>
      <c r="Q65" s="26">
        <v>412353089</v>
      </c>
      <c r="R65" s="26">
        <v>494300320</v>
      </c>
      <c r="S65" s="26">
        <v>485350214</v>
      </c>
    </row>
    <row r="66" spans="1:19" x14ac:dyDescent="0.2">
      <c r="A66" s="24" t="s">
        <v>44</v>
      </c>
      <c r="B66" s="23" t="s">
        <v>2</v>
      </c>
      <c r="C66" s="26">
        <v>19485483.583333332</v>
      </c>
      <c r="D66" s="26">
        <v>80473219.571428597</v>
      </c>
      <c r="E66" s="26">
        <v>38198327.555555597</v>
      </c>
      <c r="F66" s="26">
        <v>37080817.888888903</v>
      </c>
      <c r="G66" s="26">
        <v>48373622.25</v>
      </c>
      <c r="H66" s="26">
        <v>79026810.888888896</v>
      </c>
      <c r="I66" s="26">
        <v>71079026.285714298</v>
      </c>
      <c r="J66" s="26">
        <v>89055125.222222194</v>
      </c>
      <c r="K66" s="26">
        <v>141635717.777778</v>
      </c>
      <c r="L66" s="26">
        <v>183803425</v>
      </c>
      <c r="M66" s="26">
        <v>148314541.42857099</v>
      </c>
      <c r="N66" s="26">
        <v>145545705.714286</v>
      </c>
      <c r="O66" s="26">
        <v>136904257</v>
      </c>
      <c r="P66" s="26">
        <v>112725529</v>
      </c>
      <c r="Q66" s="26">
        <v>166665434</v>
      </c>
      <c r="R66" s="26">
        <v>290464316</v>
      </c>
      <c r="S66" s="26">
        <v>206326947</v>
      </c>
    </row>
    <row r="67" spans="1:19" x14ac:dyDescent="0.2">
      <c r="A67" s="24" t="s">
        <v>45</v>
      </c>
      <c r="B67" s="23" t="s">
        <v>2</v>
      </c>
      <c r="C67" s="26">
        <v>1015672.25</v>
      </c>
      <c r="D67" s="26">
        <v>2102951.57142857</v>
      </c>
      <c r="E67" s="26">
        <v>4981381.6666666698</v>
      </c>
      <c r="F67" s="26">
        <v>3210682.6666666698</v>
      </c>
      <c r="G67" s="26">
        <v>1735347.375</v>
      </c>
      <c r="H67" s="26">
        <v>29726729.444444399</v>
      </c>
      <c r="I67" s="26">
        <v>10765593</v>
      </c>
      <c r="J67" s="26">
        <v>18930852.555555601</v>
      </c>
      <c r="K67" s="26">
        <v>37926610.555555597</v>
      </c>
      <c r="L67" s="26">
        <v>47756404.625</v>
      </c>
      <c r="M67" s="26">
        <v>66595274.428571403</v>
      </c>
      <c r="N67" s="26">
        <v>76102152</v>
      </c>
      <c r="O67" s="26">
        <v>29411128</v>
      </c>
      <c r="P67" s="26">
        <v>87448122</v>
      </c>
      <c r="Q67" s="26">
        <v>107863995</v>
      </c>
      <c r="R67" s="26">
        <v>61883496</v>
      </c>
      <c r="S67" s="26">
        <v>37648279</v>
      </c>
    </row>
    <row r="68" spans="1:19" x14ac:dyDescent="0.2">
      <c r="A68" s="24" t="s">
        <v>46</v>
      </c>
      <c r="B68" s="23" t="s">
        <v>2</v>
      </c>
      <c r="C68" s="34">
        <f t="shared" ref="C68:H68" si="25">SUM(C65:C67)</f>
        <v>93511629.25</v>
      </c>
      <c r="D68" s="34">
        <f t="shared" si="25"/>
        <v>215535349.42857116</v>
      </c>
      <c r="E68" s="34">
        <f t="shared" si="25"/>
        <v>130887926.22222227</v>
      </c>
      <c r="F68" s="34">
        <f t="shared" si="25"/>
        <v>155405634.77777755</v>
      </c>
      <c r="G68" s="34">
        <f t="shared" si="25"/>
        <v>196720140.125</v>
      </c>
      <c r="H68" s="34">
        <f t="shared" si="25"/>
        <v>300295832.55555534</v>
      </c>
      <c r="I68" s="34">
        <f t="shared" ref="I68:J68" si="26">SUM(I65:I67)</f>
        <v>258021837.14285731</v>
      </c>
      <c r="J68" s="34">
        <f t="shared" si="26"/>
        <v>336634035.66666681</v>
      </c>
      <c r="K68" s="34">
        <f t="shared" ref="K68" si="27">SUM(K65:K67)</f>
        <v>433602096.44444454</v>
      </c>
      <c r="L68" s="34">
        <f t="shared" ref="L68:M68" si="28">SUM(L65:L67)</f>
        <v>457723727.25</v>
      </c>
      <c r="M68" s="34">
        <f t="shared" si="28"/>
        <v>524861700.28571337</v>
      </c>
      <c r="N68" s="27">
        <v>548086305.85714304</v>
      </c>
      <c r="O68" s="27">
        <v>497829416</v>
      </c>
      <c r="P68" s="27">
        <v>528930309</v>
      </c>
      <c r="Q68" s="27">
        <v>686882517</v>
      </c>
      <c r="R68" s="27">
        <v>846648131</v>
      </c>
      <c r="S68" s="27">
        <v>729325440</v>
      </c>
    </row>
    <row r="69" spans="1:19" x14ac:dyDescent="0.2">
      <c r="A69" s="24"/>
      <c r="B69" s="23"/>
      <c r="C69" s="36"/>
      <c r="D69" s="36"/>
      <c r="E69" s="36"/>
      <c r="F69" s="36"/>
      <c r="G69" s="36"/>
      <c r="H69" s="36"/>
      <c r="I69" s="36"/>
      <c r="J69" s="36"/>
      <c r="K69" s="36"/>
      <c r="L69" s="36"/>
      <c r="N69" s="27"/>
      <c r="O69" s="27"/>
      <c r="P69" s="27"/>
      <c r="Q69" s="27"/>
      <c r="R69" s="27"/>
      <c r="S69" s="27"/>
    </row>
    <row r="70" spans="1:19" x14ac:dyDescent="0.2">
      <c r="A70" s="24" t="s">
        <v>47</v>
      </c>
      <c r="B70" s="23" t="s">
        <v>2</v>
      </c>
      <c r="C70" s="34">
        <f t="shared" ref="C70:H70" si="29">C62+C68</f>
        <v>158046704.16666666</v>
      </c>
      <c r="D70" s="34">
        <f t="shared" si="29"/>
        <v>333696428.5714283</v>
      </c>
      <c r="E70" s="34">
        <f t="shared" si="29"/>
        <v>200896276.44444448</v>
      </c>
      <c r="F70" s="34">
        <f t="shared" si="29"/>
        <v>283338942.11111087</v>
      </c>
      <c r="G70" s="34">
        <f t="shared" si="29"/>
        <v>322883463.375</v>
      </c>
      <c r="H70" s="34">
        <f t="shared" si="29"/>
        <v>511634393.66666651</v>
      </c>
      <c r="I70" s="34">
        <f t="shared" ref="I70:J70" si="30">I62+I68</f>
        <v>463473160.57142872</v>
      </c>
      <c r="J70" s="34">
        <f t="shared" si="30"/>
        <v>610980071.11111128</v>
      </c>
      <c r="K70" s="34">
        <f t="shared" ref="K70" si="31">K62+K68</f>
        <v>755126849.33333325</v>
      </c>
      <c r="L70" s="34">
        <f t="shared" ref="L70:M70" si="32">L62+L68</f>
        <v>730936446.875</v>
      </c>
      <c r="M70" s="34">
        <f t="shared" si="32"/>
        <v>1008306612.1428559</v>
      </c>
      <c r="N70" s="27">
        <v>1102704384.8571429</v>
      </c>
      <c r="O70" s="27">
        <v>1316869159</v>
      </c>
      <c r="P70" s="27">
        <v>1072358591</v>
      </c>
      <c r="Q70" s="27">
        <v>1469238661</v>
      </c>
      <c r="R70" s="27">
        <v>1491238009</v>
      </c>
      <c r="S70" s="27">
        <v>1374552232</v>
      </c>
    </row>
    <row r="71" spans="1:19" x14ac:dyDescent="0.2">
      <c r="A71" s="24"/>
      <c r="B71" s="23"/>
      <c r="C71" s="37"/>
      <c r="D71" s="37"/>
      <c r="E71" s="37"/>
      <c r="F71" s="37"/>
      <c r="G71" s="37"/>
      <c r="H71" s="37"/>
      <c r="I71" s="37"/>
      <c r="J71" s="37"/>
      <c r="K71" s="37"/>
      <c r="L71" s="37"/>
      <c r="N71" s="29"/>
      <c r="O71" s="29"/>
      <c r="P71" s="29"/>
      <c r="Q71" s="29"/>
      <c r="R71" s="29"/>
      <c r="S71" s="29"/>
    </row>
    <row r="72" spans="1:19" x14ac:dyDescent="0.2">
      <c r="A72" s="24" t="s">
        <v>136</v>
      </c>
      <c r="B72" s="23"/>
      <c r="C72" s="38"/>
      <c r="D72" s="38"/>
      <c r="E72" s="38"/>
      <c r="F72" s="38"/>
      <c r="G72" s="38"/>
      <c r="H72" s="38"/>
      <c r="I72" s="38"/>
      <c r="J72" s="38"/>
      <c r="K72" s="38"/>
      <c r="L72" s="38"/>
      <c r="N72" s="29"/>
      <c r="O72" s="29"/>
      <c r="P72" s="29"/>
      <c r="Q72" s="29"/>
      <c r="R72" s="29"/>
      <c r="S72" s="29"/>
    </row>
    <row r="73" spans="1:19" x14ac:dyDescent="0.2">
      <c r="A73" s="24" t="s">
        <v>123</v>
      </c>
      <c r="B73" s="23" t="s">
        <v>2</v>
      </c>
      <c r="C73" s="34">
        <f t="shared" ref="C73:M73" si="33">C70-C79</f>
        <v>56218210.666666657</v>
      </c>
      <c r="D73" s="34">
        <f t="shared" si="33"/>
        <v>136204747.42857119</v>
      </c>
      <c r="E73" s="34">
        <f t="shared" si="33"/>
        <v>75757681.333333373</v>
      </c>
      <c r="F73" s="34">
        <f t="shared" si="33"/>
        <v>106613684.33333316</v>
      </c>
      <c r="G73" s="34">
        <f t="shared" si="33"/>
        <v>132669424.5</v>
      </c>
      <c r="H73" s="34">
        <f t="shared" si="33"/>
        <v>201593997.66666627</v>
      </c>
      <c r="I73" s="34">
        <f t="shared" si="33"/>
        <v>195565174.5714283</v>
      </c>
      <c r="J73" s="34">
        <f t="shared" si="33"/>
        <v>268413135.55555642</v>
      </c>
      <c r="K73" s="34">
        <f t="shared" si="33"/>
        <v>319147474.11111104</v>
      </c>
      <c r="L73" s="34">
        <f t="shared" si="33"/>
        <v>379214816.75</v>
      </c>
      <c r="M73" s="34">
        <f t="shared" si="33"/>
        <v>477181411.57142788</v>
      </c>
      <c r="N73" s="27">
        <v>570655528.42857134</v>
      </c>
      <c r="O73" s="27">
        <v>633102973</v>
      </c>
      <c r="P73" s="27">
        <v>587645815</v>
      </c>
      <c r="Q73" s="27">
        <v>633668289</v>
      </c>
      <c r="R73" s="27">
        <v>553846960</v>
      </c>
      <c r="S73" s="27">
        <v>528959125</v>
      </c>
    </row>
    <row r="74" spans="1:19" x14ac:dyDescent="0.2">
      <c r="A74" s="24"/>
      <c r="B74" s="23"/>
      <c r="C74" s="35"/>
      <c r="D74" s="35"/>
      <c r="E74" s="35"/>
      <c r="F74" s="35"/>
      <c r="G74" s="35"/>
      <c r="H74" s="35"/>
      <c r="I74" s="35"/>
      <c r="J74" s="35"/>
      <c r="K74" s="35"/>
      <c r="L74" s="35"/>
      <c r="N74" s="29"/>
      <c r="O74" s="29"/>
      <c r="P74" s="29"/>
      <c r="Q74" s="29"/>
      <c r="R74" s="29"/>
      <c r="S74" s="29"/>
    </row>
    <row r="75" spans="1:19" x14ac:dyDescent="0.2">
      <c r="A75" s="24" t="s">
        <v>122</v>
      </c>
      <c r="B75" s="23"/>
      <c r="C75" s="35"/>
      <c r="D75" s="35"/>
      <c r="E75" s="35"/>
      <c r="F75" s="35"/>
      <c r="G75" s="35"/>
      <c r="H75" s="35"/>
      <c r="I75" s="35"/>
      <c r="J75" s="35"/>
      <c r="K75" s="35"/>
      <c r="L75" s="35"/>
      <c r="N75" s="29"/>
      <c r="O75" s="29"/>
      <c r="P75" s="29"/>
      <c r="Q75" s="29"/>
    </row>
    <row r="76" spans="1:19" x14ac:dyDescent="0.2">
      <c r="A76" s="24" t="s">
        <v>48</v>
      </c>
      <c r="B76" s="23" t="s">
        <v>2</v>
      </c>
      <c r="C76" s="26">
        <v>18251853.416666668</v>
      </c>
      <c r="D76" s="26">
        <v>38719275.142857097</v>
      </c>
      <c r="E76" s="26">
        <v>20965731</v>
      </c>
      <c r="F76" s="26">
        <v>29165930.333333299</v>
      </c>
      <c r="G76" s="26">
        <v>32763668.875</v>
      </c>
      <c r="H76" s="26">
        <v>56937705.222222202</v>
      </c>
      <c r="I76" s="26">
        <v>49708320.142857097</v>
      </c>
      <c r="J76" s="26">
        <v>58210214.888888903</v>
      </c>
      <c r="K76" s="26">
        <v>65164704.222222202</v>
      </c>
      <c r="L76" s="26">
        <v>54515975.625</v>
      </c>
      <c r="M76" s="26">
        <v>72742416</v>
      </c>
      <c r="N76" s="26">
        <v>75249801.571428597</v>
      </c>
      <c r="O76" s="26">
        <v>75664274</v>
      </c>
      <c r="P76" s="26">
        <v>72071710</v>
      </c>
      <c r="Q76" s="26">
        <v>92986532</v>
      </c>
      <c r="R76" s="26">
        <v>170984710</v>
      </c>
      <c r="S76" s="26">
        <v>151602388</v>
      </c>
    </row>
    <row r="77" spans="1:19" x14ac:dyDescent="0.2">
      <c r="A77" s="24" t="s">
        <v>49</v>
      </c>
      <c r="B77" s="23" t="s">
        <v>2</v>
      </c>
      <c r="C77" s="26">
        <v>32053723.666666668</v>
      </c>
      <c r="D77" s="26">
        <v>70988517.428571403</v>
      </c>
      <c r="E77" s="26">
        <v>34777965.777777798</v>
      </c>
      <c r="F77" s="26">
        <v>80072956.111111104</v>
      </c>
      <c r="G77" s="26">
        <v>70976757.625</v>
      </c>
      <c r="H77" s="26">
        <v>106297173.222222</v>
      </c>
      <c r="I77" s="26">
        <v>79940533.285714298</v>
      </c>
      <c r="J77" s="26">
        <v>117315195.444444</v>
      </c>
      <c r="K77" s="26">
        <v>129084494.222222</v>
      </c>
      <c r="L77" s="26">
        <v>160769014.125</v>
      </c>
      <c r="M77" s="26">
        <v>158749600.42857099</v>
      </c>
      <c r="N77" s="26">
        <v>221535395.285714</v>
      </c>
      <c r="O77" s="26">
        <v>361171504</v>
      </c>
      <c r="P77" s="26">
        <v>218408258</v>
      </c>
      <c r="Q77" s="26">
        <v>379913872</v>
      </c>
      <c r="R77" s="26">
        <v>330171119</v>
      </c>
      <c r="S77" s="26">
        <v>342357663</v>
      </c>
    </row>
    <row r="78" spans="1:19" x14ac:dyDescent="0.2">
      <c r="A78" s="24" t="s">
        <v>50</v>
      </c>
      <c r="B78" s="23" t="s">
        <v>2</v>
      </c>
      <c r="C78" s="39">
        <v>51522916.416666664</v>
      </c>
      <c r="D78" s="26">
        <v>87783888.571428597</v>
      </c>
      <c r="E78" s="26">
        <v>69394898.333333299</v>
      </c>
      <c r="F78" s="26">
        <v>67486371.333333299</v>
      </c>
      <c r="G78" s="26">
        <v>86473612.375</v>
      </c>
      <c r="H78" s="26">
        <v>146805517.555556</v>
      </c>
      <c r="I78" s="26">
        <v>138259132.57142901</v>
      </c>
      <c r="J78" s="26">
        <v>167041525.222222</v>
      </c>
      <c r="K78" s="26">
        <v>241730176.777778</v>
      </c>
      <c r="L78" s="26">
        <v>136436640.375</v>
      </c>
      <c r="M78" s="26">
        <v>299633184.14285702</v>
      </c>
      <c r="N78" s="26">
        <v>235263659.57142901</v>
      </c>
      <c r="O78" s="26">
        <v>246930408</v>
      </c>
      <c r="P78" s="26">
        <v>194232808</v>
      </c>
      <c r="Q78" s="26">
        <v>362669968</v>
      </c>
      <c r="R78" s="26">
        <v>436235220</v>
      </c>
      <c r="S78" s="26">
        <v>351633056</v>
      </c>
    </row>
    <row r="79" spans="1:19" x14ac:dyDescent="0.2">
      <c r="A79" s="24" t="s">
        <v>51</v>
      </c>
      <c r="B79" s="23" t="s">
        <v>2</v>
      </c>
      <c r="C79" s="34">
        <f t="shared" ref="C79:H79" si="34">SUM(C76:C78)</f>
        <v>101828493.5</v>
      </c>
      <c r="D79" s="34">
        <f t="shared" si="34"/>
        <v>197491681.1428571</v>
      </c>
      <c r="E79" s="34">
        <f t="shared" si="34"/>
        <v>125138595.1111111</v>
      </c>
      <c r="F79" s="34">
        <f t="shared" si="34"/>
        <v>176725257.7777777</v>
      </c>
      <c r="G79" s="34">
        <f t="shared" si="34"/>
        <v>190214038.875</v>
      </c>
      <c r="H79" s="34">
        <f t="shared" si="34"/>
        <v>310040396.00000024</v>
      </c>
      <c r="I79" s="34">
        <f t="shared" ref="I79:J79" si="35">SUM(I76:I78)</f>
        <v>267907986.00000042</v>
      </c>
      <c r="J79" s="34">
        <f t="shared" si="35"/>
        <v>342566935.55555487</v>
      </c>
      <c r="K79" s="34">
        <f t="shared" ref="K79" si="36">SUM(K76:K78)</f>
        <v>435979375.22222221</v>
      </c>
      <c r="L79" s="34">
        <f t="shared" ref="L79:M79" si="37">SUM(L76:L78)</f>
        <v>351721630.125</v>
      </c>
      <c r="M79" s="34">
        <f t="shared" si="37"/>
        <v>531125200.571428</v>
      </c>
      <c r="N79" s="27">
        <v>532048856.42857158</v>
      </c>
      <c r="O79" s="27">
        <v>683766186</v>
      </c>
      <c r="P79" s="27">
        <v>484712776</v>
      </c>
      <c r="Q79" s="27">
        <v>835570372</v>
      </c>
      <c r="R79" s="27">
        <v>937391049</v>
      </c>
      <c r="S79" s="27">
        <v>845593107</v>
      </c>
    </row>
    <row r="80" spans="1:19" x14ac:dyDescent="0.2">
      <c r="A80" s="24"/>
      <c r="B80" s="23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5"/>
      <c r="N80" s="27"/>
      <c r="O80" s="27"/>
      <c r="P80" s="27"/>
      <c r="Q80" s="27"/>
      <c r="R80" s="27"/>
      <c r="S80" s="27"/>
    </row>
    <row r="81" spans="1:19" x14ac:dyDescent="0.2">
      <c r="A81" s="40" t="s">
        <v>52</v>
      </c>
      <c r="B81" s="41" t="s">
        <v>2</v>
      </c>
      <c r="C81" s="34">
        <f t="shared" ref="C81:H81" si="38">C79+C73</f>
        <v>158046704.16666666</v>
      </c>
      <c r="D81" s="34">
        <f t="shared" si="38"/>
        <v>333696428.5714283</v>
      </c>
      <c r="E81" s="34">
        <f t="shared" si="38"/>
        <v>200896276.44444448</v>
      </c>
      <c r="F81" s="34">
        <f t="shared" si="38"/>
        <v>283338942.11111087</v>
      </c>
      <c r="G81" s="34">
        <f t="shared" si="38"/>
        <v>322883463.375</v>
      </c>
      <c r="H81" s="34">
        <f t="shared" si="38"/>
        <v>511634393.66666651</v>
      </c>
      <c r="I81" s="34">
        <f t="shared" ref="I81:J81" si="39">I79+I73</f>
        <v>463473160.57142872</v>
      </c>
      <c r="J81" s="34">
        <f t="shared" si="39"/>
        <v>610980071.11111128</v>
      </c>
      <c r="K81" s="34">
        <f t="shared" ref="K81" si="40">K79+K73</f>
        <v>755126849.33333325</v>
      </c>
      <c r="L81" s="34">
        <f t="shared" ref="L81:M81" si="41">L79+L73</f>
        <v>730936446.875</v>
      </c>
      <c r="M81" s="34">
        <f t="shared" si="41"/>
        <v>1008306612.1428559</v>
      </c>
      <c r="N81" s="27">
        <v>1102704384.8571429</v>
      </c>
      <c r="O81" s="27">
        <v>1316869159</v>
      </c>
      <c r="P81" s="27">
        <v>1072358591</v>
      </c>
      <c r="Q81" s="27">
        <v>1469238661</v>
      </c>
      <c r="R81" s="27">
        <v>1491238009</v>
      </c>
      <c r="S81" s="27">
        <v>1374552232</v>
      </c>
    </row>
    <row r="82" spans="1:19" x14ac:dyDescent="0.2">
      <c r="A82" s="24"/>
      <c r="B82" s="23"/>
    </row>
    <row r="83" spans="1:19" x14ac:dyDescent="0.2">
      <c r="A83" s="24"/>
      <c r="B83" s="23"/>
    </row>
    <row r="84" spans="1:19" s="3" customFormat="1" ht="15.75" x14ac:dyDescent="0.25">
      <c r="A84" s="50" t="s">
        <v>32</v>
      </c>
    </row>
    <row r="85" spans="1:19" x14ac:dyDescent="0.2">
      <c r="A85" s="24" t="s">
        <v>78</v>
      </c>
    </row>
    <row r="86" spans="1:19" s="3" customFormat="1" x14ac:dyDescent="0.2">
      <c r="A86" s="51"/>
      <c r="B86" s="52"/>
      <c r="C86" s="53">
        <v>2008</v>
      </c>
      <c r="D86" s="53">
        <v>2009</v>
      </c>
      <c r="E86" s="53">
        <v>2010</v>
      </c>
      <c r="F86" s="53">
        <v>2011</v>
      </c>
      <c r="G86" s="53">
        <v>2012</v>
      </c>
      <c r="H86" s="53">
        <v>2013</v>
      </c>
      <c r="I86" s="53">
        <v>2014</v>
      </c>
      <c r="J86" s="53">
        <v>2015</v>
      </c>
      <c r="K86" s="53">
        <v>2016</v>
      </c>
      <c r="L86" s="53">
        <v>2017</v>
      </c>
      <c r="M86" s="53">
        <v>2018</v>
      </c>
      <c r="N86" s="53">
        <v>2019</v>
      </c>
      <c r="O86" s="53">
        <v>2020</v>
      </c>
      <c r="P86" s="53">
        <v>2021</v>
      </c>
      <c r="Q86" s="53">
        <v>2022</v>
      </c>
      <c r="R86" s="53">
        <v>2023</v>
      </c>
      <c r="S86" s="53">
        <v>2024</v>
      </c>
    </row>
    <row r="87" spans="1:19" x14ac:dyDescent="0.2">
      <c r="A87" s="4" t="s">
        <v>8</v>
      </c>
      <c r="B87" s="4" t="s">
        <v>9</v>
      </c>
      <c r="C87" s="42">
        <f t="shared" ref="C87:O87" si="42">((C40+C42)/C70)*100</f>
        <v>6.469570479548878</v>
      </c>
      <c r="D87" s="42">
        <f t="shared" si="42"/>
        <v>15.214095317600435</v>
      </c>
      <c r="E87" s="42">
        <f t="shared" si="42"/>
        <v>35.971682530294188</v>
      </c>
      <c r="F87" s="42">
        <f t="shared" si="42"/>
        <v>15.872347992057447</v>
      </c>
      <c r="G87" s="42">
        <f t="shared" si="42"/>
        <v>6.5031316269713262</v>
      </c>
      <c r="H87" s="42">
        <f t="shared" si="42"/>
        <v>25.754392973663549</v>
      </c>
      <c r="I87" s="42">
        <f t="shared" si="42"/>
        <v>24.191044048880148</v>
      </c>
      <c r="J87" s="42">
        <f t="shared" si="42"/>
        <v>14.211719187843972</v>
      </c>
      <c r="K87" s="42">
        <f t="shared" si="42"/>
        <v>30.625504955999922</v>
      </c>
      <c r="L87" s="42">
        <f t="shared" si="42"/>
        <v>29.091260349528593</v>
      </c>
      <c r="M87" s="42">
        <f t="shared" si="42"/>
        <v>20.73369214676179</v>
      </c>
      <c r="N87" s="42">
        <f t="shared" si="42"/>
        <v>16.121003340103258</v>
      </c>
      <c r="O87" s="42">
        <f t="shared" si="42"/>
        <v>9.2206247803848829</v>
      </c>
      <c r="P87" s="42">
        <f t="shared" ref="P87:R87" si="43">((P40+P42)/P70)*100</f>
        <v>15.599361016356141</v>
      </c>
      <c r="Q87" s="42">
        <f t="shared" si="43"/>
        <v>20.812315801156284</v>
      </c>
      <c r="R87" s="42">
        <f t="shared" si="43"/>
        <v>23.838199727646561</v>
      </c>
      <c r="S87" s="42">
        <f t="shared" ref="S87" si="44">((S40+S42)/S70)*100</f>
        <v>14.817759577142064</v>
      </c>
    </row>
    <row r="88" spans="1:19" x14ac:dyDescent="0.2">
      <c r="A88" s="4" t="s">
        <v>10</v>
      </c>
      <c r="B88" s="4" t="s">
        <v>9</v>
      </c>
      <c r="C88" s="42">
        <f t="shared" ref="C88:O88" si="45">((C40/C26)*100)</f>
        <v>7.9538996542129423</v>
      </c>
      <c r="D88" s="42">
        <f t="shared" si="45"/>
        <v>15.310189988669373</v>
      </c>
      <c r="E88" s="42">
        <f t="shared" si="45"/>
        <v>33.971080416387373</v>
      </c>
      <c r="F88" s="42">
        <f t="shared" si="45"/>
        <v>18.030624342032155</v>
      </c>
      <c r="G88" s="42">
        <f t="shared" si="45"/>
        <v>6.4892511093948944</v>
      </c>
      <c r="H88" s="42">
        <f t="shared" si="45"/>
        <v>26.370971986084257</v>
      </c>
      <c r="I88" s="42">
        <f t="shared" si="45"/>
        <v>27.380342994166472</v>
      </c>
      <c r="J88" s="42">
        <f t="shared" si="45"/>
        <v>14.822869371633592</v>
      </c>
      <c r="K88" s="42">
        <f t="shared" si="45"/>
        <v>29.660372153552721</v>
      </c>
      <c r="L88" s="42">
        <f t="shared" si="45"/>
        <v>33.279201863514118</v>
      </c>
      <c r="M88" s="42">
        <f t="shared" si="45"/>
        <v>29.859199307904227</v>
      </c>
      <c r="N88" s="42">
        <f t="shared" si="45"/>
        <v>21.930801333396062</v>
      </c>
      <c r="O88" s="42">
        <f t="shared" si="45"/>
        <v>13.736878056940846</v>
      </c>
      <c r="P88" s="42">
        <f t="shared" ref="P88:R88" si="46">((P40/P26)*100)</f>
        <v>19.158677365702282</v>
      </c>
      <c r="Q88" s="42">
        <f t="shared" si="46"/>
        <v>26.907854658634189</v>
      </c>
      <c r="R88" s="42">
        <f t="shared" si="46"/>
        <v>26.644647298089669</v>
      </c>
      <c r="S88" s="42">
        <f t="shared" ref="S88" si="47">((S40/S26)*100)</f>
        <v>17.863493522369748</v>
      </c>
    </row>
    <row r="89" spans="1:19" x14ac:dyDescent="0.2">
      <c r="A89" s="4" t="s">
        <v>11</v>
      </c>
      <c r="B89" s="4" t="s">
        <v>9</v>
      </c>
      <c r="C89" s="42">
        <f t="shared" ref="C89:O89" si="48">((C40+C42)/C109)*100</f>
        <v>8.2649889142168877</v>
      </c>
      <c r="D89" s="42">
        <f t="shared" si="48"/>
        <v>19.359969231255782</v>
      </c>
      <c r="E89" s="42">
        <f t="shared" si="48"/>
        <v>34.24486301389517</v>
      </c>
      <c r="F89" s="42">
        <f t="shared" si="48"/>
        <v>19.162806915464532</v>
      </c>
      <c r="G89" s="42">
        <f t="shared" si="48"/>
        <v>7.8623046591629091</v>
      </c>
      <c r="H89" s="42">
        <f t="shared" si="48"/>
        <v>28.690612947405075</v>
      </c>
      <c r="I89" s="42">
        <f t="shared" si="48"/>
        <v>28.707750235710961</v>
      </c>
      <c r="J89" s="42">
        <f t="shared" si="48"/>
        <v>16.769168405000595</v>
      </c>
      <c r="K89" s="42">
        <f t="shared" si="48"/>
        <v>32.126060421462483</v>
      </c>
      <c r="L89" s="42">
        <f t="shared" si="48"/>
        <v>34.27412372415224</v>
      </c>
      <c r="M89" s="42">
        <f t="shared" si="48"/>
        <v>29.450075666815636</v>
      </c>
      <c r="N89" s="42">
        <f t="shared" si="48"/>
        <v>23.289701973161446</v>
      </c>
      <c r="O89" s="42">
        <f t="shared" si="48"/>
        <v>15.026930316366421</v>
      </c>
      <c r="P89" s="42">
        <f t="shared" ref="P89:R89" si="49">((P40+P42)/P109)*100</f>
        <v>20.01302917729096</v>
      </c>
      <c r="Q89" s="42">
        <f t="shared" si="49"/>
        <v>26.878440720900993</v>
      </c>
      <c r="R89" s="42">
        <f t="shared" si="49"/>
        <v>28.099939371405991</v>
      </c>
      <c r="S89" s="42">
        <f t="shared" ref="S89" si="50">((S40+S42)/S109)*100</f>
        <v>17.930768575321952</v>
      </c>
    </row>
    <row r="90" spans="1:19" x14ac:dyDescent="0.2">
      <c r="A90" s="4" t="s">
        <v>12</v>
      </c>
      <c r="B90" s="4" t="s">
        <v>9</v>
      </c>
      <c r="C90" s="42">
        <f t="shared" ref="C90:O90" si="51">(C68/C78)*100</f>
        <v>181.49521757225452</v>
      </c>
      <c r="D90" s="42">
        <f t="shared" si="51"/>
        <v>245.52950767633504</v>
      </c>
      <c r="E90" s="42">
        <f t="shared" si="51"/>
        <v>188.61318247562195</v>
      </c>
      <c r="F90" s="42">
        <f t="shared" si="51"/>
        <v>230.27706440191818</v>
      </c>
      <c r="G90" s="42">
        <f t="shared" si="51"/>
        <v>227.49152570602322</v>
      </c>
      <c r="H90" s="42">
        <f t="shared" si="51"/>
        <v>204.55350558735884</v>
      </c>
      <c r="I90" s="42">
        <f t="shared" si="51"/>
        <v>186.62191230626672</v>
      </c>
      <c r="J90" s="42">
        <f t="shared" si="51"/>
        <v>201.52715632764316</v>
      </c>
      <c r="K90" s="42">
        <f t="shared" si="51"/>
        <v>179.37441747004303</v>
      </c>
      <c r="L90" s="42">
        <f t="shared" si="51"/>
        <v>335.4844607665018</v>
      </c>
      <c r="M90" s="42">
        <f t="shared" si="51"/>
        <v>175.16808152847099</v>
      </c>
      <c r="N90" s="42">
        <f t="shared" si="51"/>
        <v>232.96683680580813</v>
      </c>
      <c r="O90" s="42">
        <f t="shared" si="51"/>
        <v>201.607173467271</v>
      </c>
      <c r="P90" s="42">
        <f t="shared" ref="P90:R90" si="52">(P68/P78)*100</f>
        <v>272.31769670961046</v>
      </c>
      <c r="Q90" s="42">
        <f t="shared" si="52"/>
        <v>189.39602878835561</v>
      </c>
      <c r="R90" s="42">
        <f t="shared" si="52"/>
        <v>194.08064552880438</v>
      </c>
      <c r="S90" s="42">
        <f t="shared" ref="S90" si="53">(S68/S78)*100</f>
        <v>207.41094375382048</v>
      </c>
    </row>
    <row r="91" spans="1:19" x14ac:dyDescent="0.2">
      <c r="A91" s="4" t="s">
        <v>13</v>
      </c>
      <c r="B91" s="4" t="s">
        <v>9</v>
      </c>
      <c r="C91" s="42">
        <f t="shared" ref="C91:O91" si="54">((C68-C65)/C78)*100</f>
        <v>39.790363704453654</v>
      </c>
      <c r="D91" s="42">
        <f t="shared" si="54"/>
        <v>94.067570355653601</v>
      </c>
      <c r="E91" s="42">
        <f t="shared" si="54"/>
        <v>62.223175275524881</v>
      </c>
      <c r="F91" s="42">
        <f t="shared" si="54"/>
        <v>59.70316637198497</v>
      </c>
      <c r="G91" s="42">
        <f t="shared" si="54"/>
        <v>57.947121958659821</v>
      </c>
      <c r="H91" s="42">
        <f t="shared" si="54"/>
        <v>74.080008806329403</v>
      </c>
      <c r="I91" s="42">
        <f t="shared" si="54"/>
        <v>59.19653751872832</v>
      </c>
      <c r="J91" s="42">
        <f t="shared" si="54"/>
        <v>64.646187607614181</v>
      </c>
      <c r="K91" s="42">
        <f t="shared" si="54"/>
        <v>74.282131725078244</v>
      </c>
      <c r="L91" s="42">
        <f t="shared" si="54"/>
        <v>169.71968013031631</v>
      </c>
      <c r="M91" s="42">
        <f t="shared" si="54"/>
        <v>71.724303992537486</v>
      </c>
      <c r="N91" s="42">
        <f t="shared" si="54"/>
        <v>94.212535041771275</v>
      </c>
      <c r="O91" s="42">
        <f t="shared" si="54"/>
        <v>67.35314064681738</v>
      </c>
      <c r="P91" s="42">
        <f t="shared" ref="P91:R91" si="55">((P68-P65)/P78)*100</f>
        <v>103.05861973637327</v>
      </c>
      <c r="Q91" s="42">
        <f t="shared" si="55"/>
        <v>75.696763510343928</v>
      </c>
      <c r="R91" s="42">
        <f t="shared" si="55"/>
        <v>80.770142997624077</v>
      </c>
      <c r="S91" s="42">
        <f t="shared" ref="S91" si="56">((S68-S65)/S78)*100</f>
        <v>69.38347286666928</v>
      </c>
    </row>
    <row r="92" spans="1:19" x14ac:dyDescent="0.2">
      <c r="A92" s="4" t="s">
        <v>14</v>
      </c>
      <c r="B92" s="4" t="s">
        <v>9</v>
      </c>
      <c r="C92" s="42">
        <f t="shared" ref="C92:O92" si="57">((C40+C42)/C43)*100</f>
        <v>173.54050734560525</v>
      </c>
      <c r="D92" s="42">
        <f t="shared" si="57"/>
        <v>824.69437676074108</v>
      </c>
      <c r="E92" s="43">
        <f t="shared" si="57"/>
        <v>1327.7908206216464</v>
      </c>
      <c r="F92" s="43">
        <f t="shared" si="57"/>
        <v>657.72577549867208</v>
      </c>
      <c r="G92" s="43">
        <f t="shared" si="57"/>
        <v>296.05067015229685</v>
      </c>
      <c r="H92" s="43">
        <f t="shared" si="57"/>
        <v>1455.0589646633675</v>
      </c>
      <c r="I92" s="43">
        <f t="shared" si="57"/>
        <v>1416.9467236514799</v>
      </c>
      <c r="J92" s="43">
        <f t="shared" si="57"/>
        <v>1128.8529026900026</v>
      </c>
      <c r="K92" s="43">
        <f t="shared" si="57"/>
        <v>3506.2457892381572</v>
      </c>
      <c r="L92" s="43">
        <f t="shared" si="57"/>
        <v>1496.0677907287768</v>
      </c>
      <c r="M92" s="43">
        <f t="shared" si="57"/>
        <v>3383.2966701371697</v>
      </c>
      <c r="N92" s="43">
        <f t="shared" si="57"/>
        <v>1904.8337904726509</v>
      </c>
      <c r="O92" s="43">
        <f t="shared" si="57"/>
        <v>870.80740094282817</v>
      </c>
      <c r="P92" s="43">
        <f t="shared" ref="P92:R92" si="58">((P40+P42)/P43)*100</f>
        <v>2149.9134346738633</v>
      </c>
      <c r="Q92" s="43">
        <f t="shared" si="58"/>
        <v>2694.6973743358376</v>
      </c>
      <c r="R92" s="43">
        <f t="shared" si="58"/>
        <v>1573.9659184795748</v>
      </c>
      <c r="S92" s="43">
        <f t="shared" ref="S92" si="59">((S40+S42)/S43)*100</f>
        <v>709.45385477721629</v>
      </c>
    </row>
    <row r="93" spans="1:19" x14ac:dyDescent="0.2">
      <c r="A93" s="4" t="s">
        <v>15</v>
      </c>
      <c r="B93" s="4" t="s">
        <v>9</v>
      </c>
      <c r="C93" s="42">
        <f t="shared" ref="C93:O93" si="60">(C73/C70)*100</f>
        <v>35.570631455485632</v>
      </c>
      <c r="D93" s="42">
        <f t="shared" si="60"/>
        <v>40.816962893990436</v>
      </c>
      <c r="E93" s="42">
        <f t="shared" si="60"/>
        <v>37.709848422344095</v>
      </c>
      <c r="F93" s="42">
        <f t="shared" si="60"/>
        <v>37.627614312022381</v>
      </c>
      <c r="G93" s="42">
        <f t="shared" si="60"/>
        <v>41.088949899523477</v>
      </c>
      <c r="H93" s="42">
        <f t="shared" si="60"/>
        <v>39.401963621313193</v>
      </c>
      <c r="I93" s="42">
        <f t="shared" si="60"/>
        <v>42.195577049232078</v>
      </c>
      <c r="J93" s="42">
        <f t="shared" si="60"/>
        <v>43.931569661090222</v>
      </c>
      <c r="K93" s="42">
        <f t="shared" si="60"/>
        <v>42.264087734778819</v>
      </c>
      <c r="L93" s="42">
        <f t="shared" si="60"/>
        <v>51.880682427490285</v>
      </c>
      <c r="M93" s="42">
        <f t="shared" si="60"/>
        <v>47.325030484261198</v>
      </c>
      <c r="N93" s="42">
        <f t="shared" si="60"/>
        <v>51.750544957024061</v>
      </c>
      <c r="O93" s="42">
        <f t="shared" si="60"/>
        <v>48.076376356232977</v>
      </c>
      <c r="P93" s="42">
        <f t="shared" ref="P93:R93" si="61">(P73/P70)*100</f>
        <v>54.799375874072709</v>
      </c>
      <c r="Q93" s="42">
        <f t="shared" si="61"/>
        <v>43.129023610684854</v>
      </c>
      <c r="R93" s="42">
        <f t="shared" si="61"/>
        <v>37.140078019564484</v>
      </c>
      <c r="S93" s="42">
        <f t="shared" ref="S93" si="62">(S73/S70)*100</f>
        <v>38.482286280991609</v>
      </c>
    </row>
    <row r="94" spans="1:19" x14ac:dyDescent="0.2">
      <c r="A94" s="4" t="s">
        <v>16</v>
      </c>
      <c r="B94" s="4" t="s">
        <v>9</v>
      </c>
      <c r="C94" s="42">
        <f t="shared" ref="C94:O94" si="63">(C78/C70)*100</f>
        <v>32.599804398536307</v>
      </c>
      <c r="D94" s="42">
        <f t="shared" si="63"/>
        <v>26.306511264515471</v>
      </c>
      <c r="E94" s="42">
        <f t="shared" si="63"/>
        <v>34.542650347490962</v>
      </c>
      <c r="F94" s="42">
        <f t="shared" si="63"/>
        <v>23.818247795556687</v>
      </c>
      <c r="G94" s="42">
        <f t="shared" si="63"/>
        <v>26.781678897741724</v>
      </c>
      <c r="H94" s="42">
        <f t="shared" si="63"/>
        <v>28.6934419133677</v>
      </c>
      <c r="I94" s="42">
        <f t="shared" si="63"/>
        <v>29.831097964975051</v>
      </c>
      <c r="J94" s="42">
        <f t="shared" si="63"/>
        <v>27.339930240023207</v>
      </c>
      <c r="K94" s="42">
        <f t="shared" si="63"/>
        <v>32.011863568510435</v>
      </c>
      <c r="L94" s="42">
        <f t="shared" si="63"/>
        <v>18.66600591040612</v>
      </c>
      <c r="M94" s="42">
        <f t="shared" si="63"/>
        <v>29.71647518070677</v>
      </c>
      <c r="N94" s="42">
        <f t="shared" si="63"/>
        <v>21.335152267659456</v>
      </c>
      <c r="O94" s="42">
        <f t="shared" si="63"/>
        <v>18.751324405494714</v>
      </c>
      <c r="P94" s="42">
        <f t="shared" ref="P94:R94" si="64">(P78/P70)*100</f>
        <v>18.112673282066336</v>
      </c>
      <c r="Q94" s="42">
        <f t="shared" si="64"/>
        <v>24.684210783914295</v>
      </c>
      <c r="R94" s="42">
        <f t="shared" si="64"/>
        <v>29.253225666674915</v>
      </c>
      <c r="S94" s="42">
        <f t="shared" ref="S94" si="65">(S78/S70)*100</f>
        <v>25.581643811990112</v>
      </c>
    </row>
    <row r="95" spans="1:19" x14ac:dyDescent="0.2">
      <c r="A95" s="21" t="s">
        <v>17</v>
      </c>
      <c r="B95" s="21" t="s">
        <v>9</v>
      </c>
      <c r="C95" s="22">
        <f t="shared" ref="C95:O95" si="66">((C73+C76)/C70)*100</f>
        <v>47.119023756927966</v>
      </c>
      <c r="D95" s="22">
        <f t="shared" si="66"/>
        <v>52.420106298496236</v>
      </c>
      <c r="E95" s="22">
        <f t="shared" si="66"/>
        <v>48.145945781170866</v>
      </c>
      <c r="F95" s="22">
        <f t="shared" si="66"/>
        <v>47.921268306783155</v>
      </c>
      <c r="G95" s="22">
        <f t="shared" si="66"/>
        <v>51.236161693070173</v>
      </c>
      <c r="H95" s="22">
        <f t="shared" si="66"/>
        <v>50.530555820554113</v>
      </c>
      <c r="I95" s="22">
        <f t="shared" si="66"/>
        <v>52.920754766442357</v>
      </c>
      <c r="J95" s="22">
        <f t="shared" si="66"/>
        <v>53.458920493177011</v>
      </c>
      <c r="K95" s="22">
        <f t="shared" si="66"/>
        <v>50.893724501072214</v>
      </c>
      <c r="L95" s="22">
        <f t="shared" si="66"/>
        <v>59.339056662086762</v>
      </c>
      <c r="M95" s="22">
        <f t="shared" si="66"/>
        <v>54.539345566992594</v>
      </c>
      <c r="N95" s="22">
        <f t="shared" si="66"/>
        <v>58.574658709068075</v>
      </c>
      <c r="O95" s="22">
        <f t="shared" si="66"/>
        <v>53.822146426317815</v>
      </c>
      <c r="P95" s="22">
        <f t="shared" ref="P95:R95" si="67">((P73+P76)/P70)*100</f>
        <v>61.520234978935328</v>
      </c>
      <c r="Q95" s="22">
        <f t="shared" si="67"/>
        <v>49.457915877698241</v>
      </c>
      <c r="R95" s="22">
        <f t="shared" si="67"/>
        <v>48.606035094696949</v>
      </c>
      <c r="S95" s="22">
        <f t="shared" ref="S95" si="68">((S73+S76)/S70)*100</f>
        <v>49.511506158610644</v>
      </c>
    </row>
    <row r="96" spans="1:19" x14ac:dyDescent="0.2">
      <c r="A96" s="24"/>
      <c r="B96" s="23"/>
    </row>
    <row r="97" spans="1:19" x14ac:dyDescent="0.2">
      <c r="A97" s="24"/>
      <c r="B97" s="23"/>
    </row>
    <row r="98" spans="1:19" s="3" customFormat="1" ht="15.75" x14ac:dyDescent="0.25">
      <c r="A98" s="50" t="s">
        <v>33</v>
      </c>
    </row>
    <row r="99" spans="1:19" x14ac:dyDescent="0.2">
      <c r="A99" s="24" t="s">
        <v>78</v>
      </c>
    </row>
    <row r="100" spans="1:19" s="3" customFormat="1" x14ac:dyDescent="0.2">
      <c r="A100" s="51"/>
      <c r="B100" s="52"/>
      <c r="C100" s="53">
        <v>2008</v>
      </c>
      <c r="D100" s="53">
        <v>2009</v>
      </c>
      <c r="E100" s="53">
        <v>2010</v>
      </c>
      <c r="F100" s="53">
        <v>2011</v>
      </c>
      <c r="G100" s="53">
        <v>2012</v>
      </c>
      <c r="H100" s="53">
        <v>2013</v>
      </c>
      <c r="I100" s="53">
        <v>2014</v>
      </c>
      <c r="J100" s="53">
        <v>2015</v>
      </c>
      <c r="K100" s="53">
        <v>2016</v>
      </c>
      <c r="L100" s="53">
        <v>2017</v>
      </c>
      <c r="M100" s="53">
        <v>2018</v>
      </c>
      <c r="N100" s="53">
        <v>2019</v>
      </c>
      <c r="O100" s="53">
        <v>2020</v>
      </c>
      <c r="P100" s="53">
        <v>2021</v>
      </c>
      <c r="Q100" s="53">
        <v>2022</v>
      </c>
      <c r="R100" s="53">
        <v>2023</v>
      </c>
      <c r="S100" s="53">
        <v>2024</v>
      </c>
    </row>
    <row r="101" spans="1:19" x14ac:dyDescent="0.2">
      <c r="A101" s="4" t="s">
        <v>18</v>
      </c>
      <c r="B101" s="4" t="s">
        <v>5</v>
      </c>
      <c r="C101" s="26">
        <v>4406628.5833333302</v>
      </c>
      <c r="D101" s="26">
        <v>8597377.7142857108</v>
      </c>
      <c r="E101" s="26">
        <v>6372681</v>
      </c>
      <c r="F101" s="26">
        <v>8107249.3333333302</v>
      </c>
      <c r="G101" s="26">
        <v>11001257.25</v>
      </c>
      <c r="H101" s="26">
        <v>12748323.555555601</v>
      </c>
      <c r="I101" s="26">
        <v>11384074.571428601</v>
      </c>
      <c r="J101" s="26">
        <v>13372610.7777778</v>
      </c>
      <c r="K101" s="26">
        <v>13553172.3333333</v>
      </c>
      <c r="L101" s="26">
        <v>11492813.375</v>
      </c>
      <c r="M101" s="26">
        <v>12454694.7142857</v>
      </c>
      <c r="N101" s="26">
        <v>13348654.7142857</v>
      </c>
      <c r="O101" s="26">
        <v>13697555</v>
      </c>
      <c r="P101" s="26">
        <v>12935225</v>
      </c>
      <c r="Q101" s="26">
        <v>12476790</v>
      </c>
      <c r="R101" s="26">
        <v>14290924</v>
      </c>
      <c r="S101" s="26">
        <v>13284248</v>
      </c>
    </row>
    <row r="102" spans="1:19" x14ac:dyDescent="0.2">
      <c r="A102" s="4" t="s">
        <v>19</v>
      </c>
      <c r="B102" s="4" t="s">
        <v>5</v>
      </c>
      <c r="C102" s="26">
        <v>629283.41666666698</v>
      </c>
      <c r="D102" s="26">
        <v>918885.42857142899</v>
      </c>
      <c r="E102" s="26">
        <v>378504.88888888899</v>
      </c>
      <c r="F102" s="26">
        <v>514159.66666666698</v>
      </c>
      <c r="G102" s="26">
        <v>771140.375</v>
      </c>
      <c r="H102" s="26">
        <v>575611.66666666698</v>
      </c>
      <c r="I102" s="26">
        <v>553467.71428571397</v>
      </c>
      <c r="J102" s="26">
        <v>998103.77777777798</v>
      </c>
      <c r="K102" s="26">
        <v>807161.77777777798</v>
      </c>
      <c r="L102" s="26">
        <v>788463.375</v>
      </c>
      <c r="M102" s="26">
        <v>924284.14285714296</v>
      </c>
      <c r="N102" s="26">
        <v>2089965.8571428601</v>
      </c>
      <c r="O102" s="26">
        <v>2740711</v>
      </c>
      <c r="P102" s="26">
        <v>4370920</v>
      </c>
      <c r="Q102" s="26">
        <v>3529165</v>
      </c>
      <c r="R102" s="26">
        <v>2523982</v>
      </c>
      <c r="S102" s="26">
        <v>1735611</v>
      </c>
    </row>
    <row r="103" spans="1:19" x14ac:dyDescent="0.2">
      <c r="A103" s="4" t="s">
        <v>71</v>
      </c>
      <c r="B103" s="4" t="s">
        <v>2</v>
      </c>
      <c r="C103" s="44">
        <f t="shared" ref="C103:M103" si="69">C22/C101</f>
        <v>22.791231459772654</v>
      </c>
      <c r="D103" s="44">
        <f t="shared" si="69"/>
        <v>26.131096784261985</v>
      </c>
      <c r="E103" s="44">
        <f t="shared" si="69"/>
        <v>29.795689775011645</v>
      </c>
      <c r="F103" s="44">
        <f t="shared" si="69"/>
        <v>25.38693730675395</v>
      </c>
      <c r="G103" s="44">
        <f t="shared" si="69"/>
        <v>22.235361428803966</v>
      </c>
      <c r="H103" s="44">
        <f t="shared" si="69"/>
        <v>32.640189413314673</v>
      </c>
      <c r="I103" s="44">
        <f t="shared" si="69"/>
        <v>31.267425288675735</v>
      </c>
      <c r="J103" s="44">
        <f t="shared" si="69"/>
        <v>35.174085494167194</v>
      </c>
      <c r="K103" s="44">
        <f t="shared" si="69"/>
        <v>48.56717093647071</v>
      </c>
      <c r="L103" s="44">
        <f t="shared" si="69"/>
        <v>49.244363067019698</v>
      </c>
      <c r="M103" s="44">
        <f t="shared" si="69"/>
        <v>48.927394332071984</v>
      </c>
      <c r="N103" s="44">
        <v>48.765858203175007</v>
      </c>
      <c r="O103" s="44">
        <v>44.99</v>
      </c>
      <c r="P103" s="44">
        <v>47.55</v>
      </c>
      <c r="Q103" s="44">
        <v>64.790000000000006</v>
      </c>
      <c r="R103" s="44">
        <v>73.42</v>
      </c>
      <c r="S103" s="44">
        <v>70.72</v>
      </c>
    </row>
    <row r="104" spans="1:19" x14ac:dyDescent="0.2">
      <c r="A104" s="4" t="s">
        <v>72</v>
      </c>
      <c r="B104" s="4" t="s">
        <v>2</v>
      </c>
      <c r="C104" s="44">
        <f t="shared" ref="C104:M104" si="70">C23/C102</f>
        <v>20.049221065071173</v>
      </c>
      <c r="D104" s="44">
        <f t="shared" si="70"/>
        <v>25.752311884677621</v>
      </c>
      <c r="E104" s="44">
        <f t="shared" si="70"/>
        <v>34.900736934559006</v>
      </c>
      <c r="F104" s="44">
        <f t="shared" si="70"/>
        <v>27.361593037355306</v>
      </c>
      <c r="G104" s="44">
        <f t="shared" si="70"/>
        <v>23.995774926192912</v>
      </c>
      <c r="H104" s="44">
        <f t="shared" si="70"/>
        <v>34.452940205636246</v>
      </c>
      <c r="I104" s="44">
        <f t="shared" si="70"/>
        <v>35.098863167654194</v>
      </c>
      <c r="J104" s="44">
        <f t="shared" si="70"/>
        <v>31.837883034652112</v>
      </c>
      <c r="K104" s="44">
        <f t="shared" si="70"/>
        <v>45.485667061649217</v>
      </c>
      <c r="L104" s="44">
        <f t="shared" si="70"/>
        <v>54.231573375237623</v>
      </c>
      <c r="M104" s="44">
        <f t="shared" si="70"/>
        <v>48.369737722892594</v>
      </c>
      <c r="N104" s="44">
        <v>43.623530760345254</v>
      </c>
      <c r="O104" s="44">
        <v>50.98</v>
      </c>
      <c r="P104" s="44">
        <v>47.78</v>
      </c>
      <c r="Q104" s="44">
        <v>67.33</v>
      </c>
      <c r="R104" s="44">
        <v>64.37</v>
      </c>
      <c r="S104" s="44">
        <v>73.443268681749501</v>
      </c>
    </row>
    <row r="105" spans="1:19" x14ac:dyDescent="0.2">
      <c r="A105" s="4" t="s">
        <v>73</v>
      </c>
      <c r="B105" s="4" t="s">
        <v>2</v>
      </c>
      <c r="C105" s="44">
        <f t="shared" ref="C105:M105" si="71">(C22+C23)/(C101+C102)</f>
        <v>22.44859209877642</v>
      </c>
      <c r="D105" s="44">
        <f t="shared" si="71"/>
        <v>26.094521511009667</v>
      </c>
      <c r="E105" s="44">
        <f t="shared" si="71"/>
        <v>30.081903980885784</v>
      </c>
      <c r="F105" s="44">
        <f t="shared" si="71"/>
        <v>25.504700926624835</v>
      </c>
      <c r="G105" s="44">
        <f t="shared" si="71"/>
        <v>22.350675740108635</v>
      </c>
      <c r="H105" s="44">
        <f t="shared" si="71"/>
        <v>32.718502650914267</v>
      </c>
      <c r="I105" s="44">
        <f t="shared" si="71"/>
        <v>31.445064631394008</v>
      </c>
      <c r="J105" s="44">
        <f t="shared" si="71"/>
        <v>34.942372849301798</v>
      </c>
      <c r="K105" s="44">
        <f t="shared" si="71"/>
        <v>48.393966599678464</v>
      </c>
      <c r="L105" s="44">
        <f t="shared" si="71"/>
        <v>49.564544164758765</v>
      </c>
      <c r="M105" s="44">
        <f t="shared" si="71"/>
        <v>48.888868734077718</v>
      </c>
      <c r="N105" s="44">
        <v>48.069728083774812</v>
      </c>
      <c r="O105" s="44">
        <v>45.99</v>
      </c>
      <c r="P105" s="44">
        <v>47.61</v>
      </c>
      <c r="Q105" s="44">
        <v>65.349999999999994</v>
      </c>
      <c r="R105" s="44">
        <v>72.06</v>
      </c>
      <c r="S105" s="44">
        <v>71.03</v>
      </c>
    </row>
    <row r="106" spans="1:19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9" x14ac:dyDescent="0.2">
      <c r="A107" s="4" t="s">
        <v>77</v>
      </c>
      <c r="B107" s="4" t="s">
        <v>5</v>
      </c>
      <c r="C107" s="26">
        <v>5432841.8628553599</v>
      </c>
      <c r="D107" s="26">
        <v>10048859.554157199</v>
      </c>
      <c r="E107" s="26">
        <v>6443661.2535665901</v>
      </c>
      <c r="F107" s="26">
        <v>9149818.7189419996</v>
      </c>
      <c r="G107" s="26">
        <v>11475379.875</v>
      </c>
      <c r="H107" s="26">
        <v>13334383.9866708</v>
      </c>
      <c r="I107" s="26">
        <v>12245692.937742701</v>
      </c>
      <c r="J107" s="26">
        <v>15733237.3475997</v>
      </c>
      <c r="K107" s="26">
        <v>13898171.203790501</v>
      </c>
      <c r="L107" s="26">
        <v>12058890.8730084</v>
      </c>
      <c r="M107" s="26">
        <v>13580469.543044601</v>
      </c>
      <c r="N107" s="26">
        <v>14614158.3944303</v>
      </c>
      <c r="O107" s="26">
        <v>16008153</v>
      </c>
      <c r="P107" s="26">
        <v>16410280</v>
      </c>
      <c r="Q107" s="26">
        <v>15435031</v>
      </c>
      <c r="R107" s="26">
        <v>15970009</v>
      </c>
      <c r="S107" s="26">
        <v>14771327</v>
      </c>
    </row>
    <row r="108" spans="1:19" x14ac:dyDescent="0.2">
      <c r="A108" s="4" t="s">
        <v>76</v>
      </c>
      <c r="B108" s="4" t="s">
        <v>5</v>
      </c>
      <c r="C108" s="29">
        <f t="shared" ref="C108:H108" si="72">C107/C112</f>
        <v>519474.91915748623</v>
      </c>
      <c r="D108" s="29">
        <f t="shared" si="72"/>
        <v>508545.52399580966</v>
      </c>
      <c r="E108" s="29">
        <f t="shared" si="72"/>
        <v>477780.12260750675</v>
      </c>
      <c r="F108" s="29">
        <f t="shared" si="72"/>
        <v>432184.15277882881</v>
      </c>
      <c r="G108" s="29">
        <f t="shared" si="72"/>
        <v>464073.59720958449</v>
      </c>
      <c r="H108" s="29">
        <f t="shared" si="72"/>
        <v>446463.74955370935</v>
      </c>
      <c r="I108" s="29">
        <f t="shared" ref="I108:J108" si="73">I107/I112</f>
        <v>496609.99110247963</v>
      </c>
      <c r="J108" s="29">
        <f t="shared" si="73"/>
        <v>463985.63512811204</v>
      </c>
      <c r="K108" s="29">
        <f t="shared" ref="K108:L108" si="74">K107/K112</f>
        <v>338924.67575492983</v>
      </c>
      <c r="L108" s="29">
        <f t="shared" si="74"/>
        <v>286060.74897422368</v>
      </c>
      <c r="M108" s="29">
        <f t="shared" ref="M108" si="75">M107/M112</f>
        <v>307200.79754826991</v>
      </c>
      <c r="N108" s="29">
        <v>286047.3359645782</v>
      </c>
      <c r="O108" s="29">
        <v>271279</v>
      </c>
      <c r="P108" s="29">
        <v>335371</v>
      </c>
      <c r="Q108" s="29">
        <v>336694</v>
      </c>
      <c r="R108" s="29">
        <v>327140</v>
      </c>
      <c r="S108" s="29">
        <v>335968</v>
      </c>
    </row>
    <row r="109" spans="1:19" x14ac:dyDescent="0.2">
      <c r="A109" s="4" t="s">
        <v>7</v>
      </c>
      <c r="B109" s="4" t="s">
        <v>2</v>
      </c>
      <c r="C109" s="29">
        <f t="shared" ref="C109:M109" si="76">C22+C23+C32</f>
        <v>123713933.8333333</v>
      </c>
      <c r="D109" s="29">
        <f t="shared" si="76"/>
        <v>262236432.85714269</v>
      </c>
      <c r="E109" s="29">
        <f t="shared" si="76"/>
        <v>211026601.99999994</v>
      </c>
      <c r="F109" s="29">
        <f t="shared" si="76"/>
        <v>234686615.00000051</v>
      </c>
      <c r="G109" s="29">
        <f t="shared" si="76"/>
        <v>267065924.5</v>
      </c>
      <c r="H109" s="29">
        <f t="shared" si="76"/>
        <v>459273326.00000042</v>
      </c>
      <c r="I109" s="29">
        <f t="shared" si="76"/>
        <v>390553057.99999994</v>
      </c>
      <c r="J109" s="29">
        <f t="shared" si="76"/>
        <v>517800107.33333355</v>
      </c>
      <c r="K109" s="29">
        <f t="shared" si="76"/>
        <v>719856115.66666615</v>
      </c>
      <c r="L109" s="29">
        <f t="shared" si="76"/>
        <v>620405722</v>
      </c>
      <c r="M109" s="29">
        <f t="shared" si="76"/>
        <v>709876576.28571463</v>
      </c>
      <c r="N109" s="29">
        <v>763285897.42857158</v>
      </c>
      <c r="O109" s="29">
        <v>808039709</v>
      </c>
      <c r="P109" s="29">
        <v>835860911</v>
      </c>
      <c r="Q109" s="29">
        <v>1137650034</v>
      </c>
      <c r="R109" s="29">
        <v>1265071395</v>
      </c>
      <c r="S109" s="29">
        <v>1135912519</v>
      </c>
    </row>
    <row r="110" spans="1:19" x14ac:dyDescent="0.2">
      <c r="A110" s="4" t="s">
        <v>74</v>
      </c>
      <c r="B110" s="4" t="s">
        <v>2</v>
      </c>
      <c r="C110" s="29">
        <f t="shared" ref="C110:M110" si="77">C109/C112</f>
        <v>11829220.764940273</v>
      </c>
      <c r="D110" s="29">
        <f t="shared" si="77"/>
        <v>13271074.537304791</v>
      </c>
      <c r="E110" s="29">
        <f t="shared" si="77"/>
        <v>15647054.028670248</v>
      </c>
      <c r="F110" s="29">
        <f t="shared" si="77"/>
        <v>11085229.007032674</v>
      </c>
      <c r="G110" s="29">
        <f t="shared" si="77"/>
        <v>10800360.913962189</v>
      </c>
      <c r="H110" s="29">
        <f t="shared" si="77"/>
        <v>15377455.11160714</v>
      </c>
      <c r="I110" s="29">
        <f t="shared" si="77"/>
        <v>15838430.021435622</v>
      </c>
      <c r="J110" s="29">
        <f t="shared" si="77"/>
        <v>15270335.428271839</v>
      </c>
      <c r="K110" s="29">
        <f t="shared" si="77"/>
        <v>17554611.827345118</v>
      </c>
      <c r="L110" s="29">
        <f t="shared" si="77"/>
        <v>14717251.144585459</v>
      </c>
      <c r="M110" s="29">
        <f t="shared" si="77"/>
        <v>16057961.008240419</v>
      </c>
      <c r="N110" s="29">
        <v>14940025.394961275</v>
      </c>
      <c r="O110" s="29">
        <v>13693267</v>
      </c>
      <c r="P110" s="29">
        <v>17082208</v>
      </c>
      <c r="Q110" s="29">
        <v>24816299</v>
      </c>
      <c r="R110" s="29">
        <v>25914567</v>
      </c>
      <c r="S110" s="29">
        <v>25835906</v>
      </c>
    </row>
    <row r="111" spans="1:19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x14ac:dyDescent="0.2">
      <c r="A112" s="4" t="s">
        <v>6</v>
      </c>
      <c r="C112" s="45">
        <v>10.4583333333333</v>
      </c>
      <c r="D112" s="45">
        <v>19.760000000000002</v>
      </c>
      <c r="E112" s="45">
        <v>13.4866666666667</v>
      </c>
      <c r="F112" s="45">
        <v>21.171111111111099</v>
      </c>
      <c r="G112" s="45">
        <v>24.727499999999999</v>
      </c>
      <c r="H112" s="45">
        <v>29.866666666666699</v>
      </c>
      <c r="I112" s="45">
        <v>24.658571428571399</v>
      </c>
      <c r="J112" s="45">
        <v>33.908888888888903</v>
      </c>
      <c r="K112" s="45">
        <v>41.006666666666703</v>
      </c>
      <c r="L112" s="45">
        <v>42.155000000000001</v>
      </c>
      <c r="M112" s="45">
        <v>44.207142857142898</v>
      </c>
      <c r="N112" s="45">
        <v>51.09</v>
      </c>
      <c r="O112" s="45">
        <v>59.01</v>
      </c>
      <c r="P112" s="45">
        <v>48.93</v>
      </c>
      <c r="Q112" s="45">
        <v>45.84</v>
      </c>
      <c r="R112" s="45">
        <v>48.82</v>
      </c>
      <c r="S112" s="45">
        <v>43.97</v>
      </c>
    </row>
    <row r="113" spans="1:19" x14ac:dyDescent="0.2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" t="s">
        <v>20</v>
      </c>
      <c r="C114" s="46">
        <v>1.33</v>
      </c>
      <c r="D114" s="46">
        <v>1.44</v>
      </c>
      <c r="E114" s="46">
        <v>1.27</v>
      </c>
      <c r="F114" s="46">
        <v>1.2468176477336199</v>
      </c>
      <c r="G114" s="46">
        <v>1.2094488288127401</v>
      </c>
      <c r="H114" s="46">
        <v>1.30191346052082</v>
      </c>
      <c r="I114" s="46">
        <v>1.2833775756247801</v>
      </c>
      <c r="J114" s="46">
        <v>1.0913982685591199</v>
      </c>
      <c r="K114" s="46">
        <v>1.3019439401381701</v>
      </c>
      <c r="L114" s="46">
        <v>1.4629033827220399</v>
      </c>
      <c r="M114" s="46">
        <v>1.3243025697514801</v>
      </c>
      <c r="N114" s="46">
        <v>1.4069164115225701</v>
      </c>
      <c r="O114" s="46">
        <v>1.43</v>
      </c>
      <c r="P114" s="46">
        <v>1.32</v>
      </c>
      <c r="Q114" s="46">
        <v>1.38</v>
      </c>
      <c r="R114" s="46">
        <v>1.34</v>
      </c>
      <c r="S114" s="46">
        <v>1.3</v>
      </c>
    </row>
    <row r="115" spans="1:19" x14ac:dyDescent="0.2">
      <c r="A115" s="21" t="s">
        <v>75</v>
      </c>
      <c r="B115" s="21" t="s">
        <v>2</v>
      </c>
      <c r="C115" s="47">
        <v>7.76</v>
      </c>
      <c r="D115" s="47">
        <v>7.83</v>
      </c>
      <c r="E115" s="47">
        <v>8.5399999999999991</v>
      </c>
      <c r="F115" s="47">
        <v>9.2022592634185205</v>
      </c>
      <c r="G115" s="47">
        <v>9.3395504545132795</v>
      </c>
      <c r="H115" s="47">
        <v>9.4666232289020797</v>
      </c>
      <c r="I115" s="47">
        <v>9.3614416908777507</v>
      </c>
      <c r="J115" s="47">
        <v>10.652924408719599</v>
      </c>
      <c r="K115" s="47">
        <v>11.312291470626899</v>
      </c>
      <c r="L115" s="47">
        <v>10.6483529788411</v>
      </c>
      <c r="M115" s="47">
        <v>12.203472802661</v>
      </c>
      <c r="N115" s="47">
        <v>12.287287343845</v>
      </c>
      <c r="O115" s="47">
        <v>12.37</v>
      </c>
      <c r="P115" s="47">
        <v>12.71</v>
      </c>
      <c r="Q115" s="47">
        <v>17.05</v>
      </c>
      <c r="R115" s="47">
        <v>18.87</v>
      </c>
      <c r="S115" s="47">
        <v>19.989999999999998</v>
      </c>
    </row>
    <row r="118" spans="1:19" s="3" customFormat="1" ht="15.75" x14ac:dyDescent="0.25">
      <c r="A118" s="50" t="s">
        <v>79</v>
      </c>
    </row>
    <row r="119" spans="1:19" x14ac:dyDescent="0.2">
      <c r="A119" s="24" t="s">
        <v>78</v>
      </c>
    </row>
    <row r="120" spans="1:19" s="3" customFormat="1" x14ac:dyDescent="0.2">
      <c r="A120" s="51"/>
      <c r="B120" s="52"/>
      <c r="C120" s="53">
        <v>2008</v>
      </c>
      <c r="D120" s="53">
        <v>2009</v>
      </c>
      <c r="E120" s="53">
        <v>2010</v>
      </c>
      <c r="F120" s="53">
        <v>2011</v>
      </c>
      <c r="G120" s="53">
        <v>2012</v>
      </c>
      <c r="H120" s="53">
        <v>2013</v>
      </c>
      <c r="I120" s="53">
        <v>2014</v>
      </c>
      <c r="J120" s="53">
        <v>2015</v>
      </c>
      <c r="K120" s="53">
        <v>2016</v>
      </c>
      <c r="L120" s="53">
        <v>2017</v>
      </c>
      <c r="M120" s="53">
        <v>2018</v>
      </c>
      <c r="N120" s="53">
        <v>2019</v>
      </c>
      <c r="O120" s="53">
        <v>2020</v>
      </c>
      <c r="P120" s="53">
        <v>2021</v>
      </c>
      <c r="Q120" s="53">
        <v>2022</v>
      </c>
      <c r="R120" s="53">
        <v>2023</v>
      </c>
      <c r="S120" s="53">
        <v>2024</v>
      </c>
    </row>
    <row r="121" spans="1:19" x14ac:dyDescent="0.2">
      <c r="A121" s="4" t="s">
        <v>124</v>
      </c>
      <c r="B121" s="4" t="s">
        <v>2</v>
      </c>
      <c r="C121" s="44">
        <f t="shared" ref="C121:O121" si="78">C28/C107</f>
        <v>2.5235558134690499</v>
      </c>
      <c r="D121" s="44">
        <f t="shared" si="78"/>
        <v>2.2092416722582255</v>
      </c>
      <c r="E121" s="44">
        <f t="shared" si="78"/>
        <v>2.7074930405976079</v>
      </c>
      <c r="F121" s="44">
        <f t="shared" si="78"/>
        <v>2.4683266684618088</v>
      </c>
      <c r="G121" s="44">
        <f t="shared" si="78"/>
        <v>2.4431768429801108</v>
      </c>
      <c r="H121" s="44">
        <f t="shared" si="78"/>
        <v>2.7182603621342118</v>
      </c>
      <c r="I121" s="44">
        <f t="shared" si="78"/>
        <v>2.7604508575616595</v>
      </c>
      <c r="J121" s="44">
        <f t="shared" si="78"/>
        <v>2.6025705175618961</v>
      </c>
      <c r="K121" s="44">
        <f t="shared" si="78"/>
        <v>3.0333013877755564</v>
      </c>
      <c r="L121" s="44">
        <f t="shared" si="78"/>
        <v>4.0419129867156931</v>
      </c>
      <c r="M121" s="44">
        <f t="shared" si="78"/>
        <v>4.0056511594836204</v>
      </c>
      <c r="N121" s="44">
        <f t="shared" si="78"/>
        <v>5.0289073309704788</v>
      </c>
      <c r="O121" s="44">
        <f t="shared" si="78"/>
        <v>4.7624160638644568</v>
      </c>
      <c r="P121" s="44">
        <f t="shared" ref="P121:R121" si="79">P28/P107</f>
        <v>4.6456217078562947</v>
      </c>
      <c r="Q121" s="44">
        <f t="shared" si="79"/>
        <v>6.2184484112795113</v>
      </c>
      <c r="R121" s="44">
        <f t="shared" si="79"/>
        <v>9.2813621457570878</v>
      </c>
      <c r="S121" s="44">
        <f t="shared" ref="S121" si="80">S28/S107</f>
        <v>9.4013258930629586</v>
      </c>
    </row>
    <row r="122" spans="1:19" x14ac:dyDescent="0.2">
      <c r="A122" s="4" t="s">
        <v>125</v>
      </c>
      <c r="B122" s="4" t="s">
        <v>2</v>
      </c>
      <c r="C122" s="44">
        <f t="shared" ref="C122:O122" si="81">C29/C107</f>
        <v>10.302193722221995</v>
      </c>
      <c r="D122" s="44">
        <f t="shared" si="81"/>
        <v>11.248253435210842</v>
      </c>
      <c r="E122" s="44">
        <f t="shared" si="81"/>
        <v>10.910068275750909</v>
      </c>
      <c r="F122" s="44">
        <f t="shared" si="81"/>
        <v>11.447450235009182</v>
      </c>
      <c r="G122" s="44">
        <f t="shared" si="81"/>
        <v>11.295708358848556</v>
      </c>
      <c r="H122" s="44">
        <f t="shared" si="81"/>
        <v>12.324724207386685</v>
      </c>
      <c r="I122" s="44">
        <f t="shared" si="81"/>
        <v>12.014264341591419</v>
      </c>
      <c r="J122" s="44">
        <f t="shared" si="81"/>
        <v>11.626583254767736</v>
      </c>
      <c r="K122" s="44">
        <f t="shared" si="81"/>
        <v>14.72796932925935</v>
      </c>
      <c r="L122" s="44">
        <f t="shared" si="81"/>
        <v>15.577511593165003</v>
      </c>
      <c r="M122" s="44">
        <f t="shared" si="81"/>
        <v>16.161090392456266</v>
      </c>
      <c r="N122" s="44">
        <f t="shared" si="81"/>
        <v>17.287186217149081</v>
      </c>
      <c r="O122" s="44">
        <f t="shared" si="81"/>
        <v>17.701951186998276</v>
      </c>
      <c r="P122" s="44">
        <f t="shared" ref="P122:R122" si="82">P29/P107</f>
        <v>16.714418218336313</v>
      </c>
      <c r="Q122" s="44">
        <f t="shared" si="82"/>
        <v>23.506489685702608</v>
      </c>
      <c r="R122" s="44">
        <f t="shared" si="82"/>
        <v>25.212008020784459</v>
      </c>
      <c r="S122" s="44">
        <f t="shared" ref="S122" si="83">S29/S107</f>
        <v>25.960428741439411</v>
      </c>
    </row>
    <row r="123" spans="1:19" x14ac:dyDescent="0.2">
      <c r="A123" s="4" t="s">
        <v>126</v>
      </c>
      <c r="B123" s="4" t="s">
        <v>2</v>
      </c>
      <c r="C123" s="44">
        <f t="shared" ref="C123:O123" si="84">C30/C107</f>
        <v>0.1762561579199102</v>
      </c>
      <c r="D123" s="44">
        <f t="shared" si="84"/>
        <v>0.14172982866179484</v>
      </c>
      <c r="E123" s="44">
        <f t="shared" si="84"/>
        <v>0.15700616710656282</v>
      </c>
      <c r="F123" s="44">
        <f t="shared" si="84"/>
        <v>0.12033603317292886</v>
      </c>
      <c r="G123" s="44">
        <f t="shared" si="84"/>
        <v>0.12104371621074549</v>
      </c>
      <c r="H123" s="44">
        <f t="shared" si="84"/>
        <v>0.14209491972904273</v>
      </c>
      <c r="I123" s="44">
        <f t="shared" si="84"/>
        <v>0.10993151455557551</v>
      </c>
      <c r="J123" s="44">
        <f t="shared" si="84"/>
        <v>0.13236638663532901</v>
      </c>
      <c r="K123" s="44">
        <f t="shared" si="84"/>
        <v>0.13675912023218453</v>
      </c>
      <c r="L123" s="44">
        <f t="shared" si="84"/>
        <v>0.13483875856605634</v>
      </c>
      <c r="M123" s="44">
        <f t="shared" si="84"/>
        <v>0.3419209990912212</v>
      </c>
      <c r="N123" s="44">
        <f t="shared" si="84"/>
        <v>0.19513220830334149</v>
      </c>
      <c r="O123" s="44">
        <f t="shared" si="84"/>
        <v>0.21615541780491479</v>
      </c>
      <c r="P123" s="44">
        <f t="shared" ref="P123:R123" si="85">P30/P107</f>
        <v>0.22089866839566419</v>
      </c>
      <c r="Q123" s="44">
        <f t="shared" si="85"/>
        <v>0.24130511950380923</v>
      </c>
      <c r="R123" s="44">
        <f t="shared" si="85"/>
        <v>0.26217793615520191</v>
      </c>
      <c r="S123" s="44">
        <f t="shared" ref="S123" si="86">S30/S107</f>
        <v>0.24891968067594739</v>
      </c>
    </row>
    <row r="124" spans="1:19" x14ac:dyDescent="0.2">
      <c r="A124" s="4" t="s">
        <v>127</v>
      </c>
      <c r="B124" s="4" t="s">
        <v>2</v>
      </c>
      <c r="C124" s="44">
        <f t="shared" ref="C124:O124" si="87">C33/C107</f>
        <v>0.99860451557765229</v>
      </c>
      <c r="D124" s="44">
        <f t="shared" si="87"/>
        <v>1.1169838808438293</v>
      </c>
      <c r="E124" s="44">
        <f t="shared" si="87"/>
        <v>1.3040059581058541</v>
      </c>
      <c r="F124" s="44">
        <f t="shared" si="87"/>
        <v>1.3394239503305057</v>
      </c>
      <c r="G124" s="44">
        <f t="shared" si="87"/>
        <v>1.3714969610101906</v>
      </c>
      <c r="H124" s="44">
        <f t="shared" si="87"/>
        <v>1.5198103237991538</v>
      </c>
      <c r="I124" s="44">
        <f t="shared" si="87"/>
        <v>1.3174529616733379</v>
      </c>
      <c r="J124" s="44">
        <f t="shared" si="87"/>
        <v>1.4749078045972415</v>
      </c>
      <c r="K124" s="44">
        <f t="shared" si="87"/>
        <v>1.9846538029269971</v>
      </c>
      <c r="L124" s="44">
        <f t="shared" si="87"/>
        <v>2.5934071345649379</v>
      </c>
      <c r="M124" s="44">
        <f t="shared" si="87"/>
        <v>3.0853658007115263</v>
      </c>
      <c r="N124" s="44">
        <f t="shared" si="87"/>
        <v>2.7602598734234207</v>
      </c>
      <c r="O124" s="44">
        <f t="shared" si="87"/>
        <v>2.8792551520465852</v>
      </c>
      <c r="P124" s="44">
        <f t="shared" ref="P124:R124" si="88">P33/P107</f>
        <v>2.3827269857674578</v>
      </c>
      <c r="Q124" s="44">
        <f t="shared" si="88"/>
        <v>2.7140945165578221</v>
      </c>
      <c r="R124" s="44">
        <f t="shared" si="88"/>
        <v>3.20464114954475</v>
      </c>
      <c r="S124" s="44">
        <f t="shared" ref="S124" si="89">S33/S107</f>
        <v>3.0189579446721342</v>
      </c>
    </row>
    <row r="125" spans="1:19" x14ac:dyDescent="0.2">
      <c r="A125" s="4" t="s">
        <v>128</v>
      </c>
      <c r="B125" s="4" t="s">
        <v>2</v>
      </c>
      <c r="C125" s="44">
        <f t="shared" ref="C125:O125" si="90">C35/C107</f>
        <v>1.0267664341208855</v>
      </c>
      <c r="D125" s="44">
        <f t="shared" si="90"/>
        <v>0.98972605689793436</v>
      </c>
      <c r="E125" s="44">
        <f t="shared" si="90"/>
        <v>0.64984982082870391</v>
      </c>
      <c r="F125" s="44">
        <f t="shared" si="90"/>
        <v>0.72968813002703081</v>
      </c>
      <c r="G125" s="44">
        <f t="shared" si="90"/>
        <v>1.0575250673346446</v>
      </c>
      <c r="H125" s="44">
        <f t="shared" si="90"/>
        <v>1.0953129987640033</v>
      </c>
      <c r="I125" s="44">
        <f t="shared" si="90"/>
        <v>0.8581630802646707</v>
      </c>
      <c r="J125" s="44">
        <f t="shared" si="90"/>
        <v>1.9725566033589983</v>
      </c>
      <c r="K125" s="44">
        <f t="shared" si="90"/>
        <v>1.7723383949772002</v>
      </c>
      <c r="L125" s="44">
        <f t="shared" si="90"/>
        <v>1.5631940842248693</v>
      </c>
      <c r="M125" s="44">
        <f t="shared" si="90"/>
        <v>2.1711659668509493</v>
      </c>
      <c r="N125" s="44">
        <f t="shared" si="90"/>
        <v>2.3231198871458161</v>
      </c>
      <c r="O125" s="44">
        <f t="shared" si="90"/>
        <v>2.3569155667115376</v>
      </c>
      <c r="P125" s="44">
        <f t="shared" ref="P125:R125" si="91">P35/P107</f>
        <v>2.3399013301418381</v>
      </c>
      <c r="Q125" s="44">
        <f t="shared" si="91"/>
        <v>4.2675031880402443</v>
      </c>
      <c r="R125" s="44">
        <f t="shared" si="91"/>
        <v>2.1334732497646058</v>
      </c>
      <c r="S125" s="44">
        <f t="shared" ref="S125" si="92">S35/S107</f>
        <v>1.6924622953645261</v>
      </c>
    </row>
    <row r="126" spans="1:19" x14ac:dyDescent="0.2">
      <c r="A126" s="4" t="s">
        <v>129</v>
      </c>
      <c r="B126" s="4" t="s">
        <v>2</v>
      </c>
      <c r="C126" s="44">
        <f t="shared" ref="C126:O126" si="93">(C36+C37-C25)/C107</f>
        <v>3.7507518804575675</v>
      </c>
      <c r="D126" s="44">
        <f t="shared" si="93"/>
        <v>3.5483099443820234</v>
      </c>
      <c r="E126" s="44">
        <f t="shared" si="93"/>
        <v>3.3384773273258221</v>
      </c>
      <c r="F126" s="44">
        <f t="shared" si="93"/>
        <v>2.5756856503603927</v>
      </c>
      <c r="G126" s="44">
        <f t="shared" si="93"/>
        <v>2.5272870432971177</v>
      </c>
      <c r="H126" s="44">
        <f t="shared" si="93"/>
        <v>3.8002404281866538</v>
      </c>
      <c r="I126" s="44">
        <f t="shared" si="93"/>
        <v>3.1518553313115545</v>
      </c>
      <c r="J126" s="44">
        <f t="shared" si="93"/>
        <v>6.8139630324093368</v>
      </c>
      <c r="K126" s="44">
        <f t="shared" si="93"/>
        <v>10.453834943273185</v>
      </c>
      <c r="L126" s="44">
        <f t="shared" si="93"/>
        <v>7.3700809270884333</v>
      </c>
      <c r="M126" s="44">
        <f t="shared" si="93"/>
        <v>8.4811826324194666</v>
      </c>
      <c r="N126" s="44">
        <f t="shared" si="93"/>
        <v>10.075997879981962</v>
      </c>
      <c r="O126" s="44">
        <f t="shared" si="93"/>
        <v>11.769227967773672</v>
      </c>
      <c r="P126" s="44">
        <f t="shared" ref="P126:R126" si="94">(P36+P37-P25)/P107</f>
        <v>9.9243448009418493</v>
      </c>
      <c r="Q126" s="44">
        <f t="shared" si="94"/>
        <v>12.761448033372917</v>
      </c>
      <c r="R126" s="44">
        <f t="shared" si="94"/>
        <v>12.743921121146519</v>
      </c>
      <c r="S126" s="44">
        <f t="shared" ref="S126" si="95">(S36+S37-S25)/S107</f>
        <v>18.971676207560769</v>
      </c>
    </row>
    <row r="127" spans="1:19" x14ac:dyDescent="0.2">
      <c r="A127" s="4" t="s">
        <v>130</v>
      </c>
      <c r="B127" s="4" t="s">
        <v>2</v>
      </c>
      <c r="C127" s="44">
        <f t="shared" ref="C127:O127" si="96">(C43-C42)/C107</f>
        <v>0.94878424222914515</v>
      </c>
      <c r="D127" s="44">
        <f t="shared" si="96"/>
        <v>-0.2668543472710288</v>
      </c>
      <c r="E127" s="44">
        <f t="shared" si="96"/>
        <v>0.39885981810930704</v>
      </c>
      <c r="F127" s="44">
        <f t="shared" si="96"/>
        <v>0.29656326474464667</v>
      </c>
      <c r="G127" s="44">
        <f t="shared" si="96"/>
        <v>0.36739340404624293</v>
      </c>
      <c r="H127" s="44">
        <f t="shared" si="96"/>
        <v>0.44263886216682991</v>
      </c>
      <c r="I127" s="44">
        <f t="shared" si="96"/>
        <v>0.32341042147801513</v>
      </c>
      <c r="J127" s="44">
        <f t="shared" si="96"/>
        <v>0.1703710747085686</v>
      </c>
      <c r="K127" s="44">
        <f t="shared" si="96"/>
        <v>0.19754813331332208</v>
      </c>
      <c r="L127" s="44">
        <f t="shared" si="96"/>
        <v>0.72583798063813054</v>
      </c>
      <c r="M127" s="44">
        <f t="shared" si="96"/>
        <v>-0.22083961859932433</v>
      </c>
      <c r="N127" s="44">
        <f t="shared" si="96"/>
        <v>0.25021057670988417</v>
      </c>
      <c r="O127" s="44">
        <f t="shared" si="96"/>
        <v>0.12441354102500145</v>
      </c>
      <c r="P127" s="44">
        <f t="shared" ref="P127:R127" si="97">(P43-P42)/P107</f>
        <v>0.27023499903718889</v>
      </c>
      <c r="Q127" s="44">
        <f t="shared" si="97"/>
        <v>0.33881195314735679</v>
      </c>
      <c r="R127" s="44">
        <f t="shared" si="97"/>
        <v>0.81272953571910944</v>
      </c>
      <c r="S127" s="44">
        <f t="shared" ref="S127" si="98">(S43-S42)/S107</f>
        <v>1.3235816254016988</v>
      </c>
    </row>
    <row r="128" spans="1:19" x14ac:dyDescent="0.2">
      <c r="A128" s="4" t="s">
        <v>69</v>
      </c>
      <c r="B128" s="4" t="s">
        <v>2</v>
      </c>
      <c r="C128" s="48">
        <f t="shared" ref="C128:H128" si="99">SUM(C121:C127)</f>
        <v>19.726912765996204</v>
      </c>
      <c r="D128" s="48">
        <f t="shared" si="99"/>
        <v>18.987390470983623</v>
      </c>
      <c r="E128" s="48">
        <f t="shared" si="99"/>
        <v>19.465760407824767</v>
      </c>
      <c r="F128" s="48">
        <f t="shared" si="99"/>
        <v>18.977473932106498</v>
      </c>
      <c r="G128" s="48">
        <f t="shared" si="99"/>
        <v>19.183631393727609</v>
      </c>
      <c r="H128" s="48">
        <f t="shared" si="99"/>
        <v>22.043082102166583</v>
      </c>
      <c r="I128" s="48">
        <f t="shared" ref="I128:J128" si="100">SUM(I121:I127)</f>
        <v>20.535528508436236</v>
      </c>
      <c r="J128" s="48">
        <f t="shared" si="100"/>
        <v>24.793318674039106</v>
      </c>
      <c r="K128" s="48">
        <f t="shared" ref="K128:L128" si="101">SUM(K121:K127)</f>
        <v>32.30640511175779</v>
      </c>
      <c r="L128" s="48">
        <f t="shared" si="101"/>
        <v>32.006783464963121</v>
      </c>
      <c r="M128" s="48">
        <f t="shared" ref="M128:N128" si="102">SUM(M121:M127)</f>
        <v>34.025537332413727</v>
      </c>
      <c r="N128" s="48">
        <f t="shared" si="102"/>
        <v>37.920813973683984</v>
      </c>
      <c r="O128" s="48">
        <f t="shared" ref="O128:P128" si="103">SUM(O121:O127)</f>
        <v>39.810334896224447</v>
      </c>
      <c r="P128" s="48">
        <f t="shared" si="103"/>
        <v>36.498146710476604</v>
      </c>
      <c r="Q128" s="48">
        <f t="shared" ref="Q128:R128" si="104">SUM(Q121:Q127)</f>
        <v>50.048100907604265</v>
      </c>
      <c r="R128" s="48">
        <f t="shared" si="104"/>
        <v>53.650313158871732</v>
      </c>
      <c r="S128" s="48">
        <f t="shared" ref="S128" si="105">SUM(S121:S127)</f>
        <v>60.617352388177444</v>
      </c>
    </row>
    <row r="129" spans="1:19" x14ac:dyDescent="0.2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x14ac:dyDescent="0.2">
      <c r="A130" s="4" t="s">
        <v>131</v>
      </c>
      <c r="B130" s="4" t="s">
        <v>2</v>
      </c>
      <c r="C130" s="44">
        <f t="shared" ref="C130:O130" si="106">C31/C107</f>
        <v>2.3225521716244</v>
      </c>
      <c r="D130" s="44">
        <f t="shared" si="106"/>
        <v>2.6691591786840601</v>
      </c>
      <c r="E130" s="44">
        <f t="shared" si="106"/>
        <v>2.9133471269318023</v>
      </c>
      <c r="F130" s="44">
        <f t="shared" si="106"/>
        <v>2.524269999040984</v>
      </c>
      <c r="G130" s="44">
        <f t="shared" si="106"/>
        <v>2.8775934966597347</v>
      </c>
      <c r="H130" s="44">
        <f t="shared" si="106"/>
        <v>3.2755245419406043</v>
      </c>
      <c r="I130" s="44">
        <f t="shared" si="106"/>
        <v>3.0703265494249559</v>
      </c>
      <c r="J130" s="44">
        <f t="shared" si="106"/>
        <v>3.3610621929815201</v>
      </c>
      <c r="K130" s="44">
        <f t="shared" si="106"/>
        <v>3.3234915499499604</v>
      </c>
      <c r="L130" s="44">
        <f t="shared" si="106"/>
        <v>3.1558420070108788</v>
      </c>
      <c r="M130" s="44">
        <f t="shared" si="106"/>
        <v>3.3545862733161673</v>
      </c>
      <c r="N130" s="44">
        <f t="shared" si="106"/>
        <v>3.3131304378398649</v>
      </c>
      <c r="O130" s="44">
        <f t="shared" si="106"/>
        <v>3.9864350371963586</v>
      </c>
      <c r="P130" s="44">
        <f t="shared" ref="P130:R130" si="107">P31/P107</f>
        <v>4.7289101709416297</v>
      </c>
      <c r="Q130" s="44">
        <f t="shared" si="107"/>
        <v>4.5818516334693467</v>
      </c>
      <c r="R130" s="44">
        <f t="shared" si="107"/>
        <v>4.8203233949335909</v>
      </c>
      <c r="S130" s="44">
        <f t="shared" ref="S130" si="108">S31/S107</f>
        <v>4.4546213755879887</v>
      </c>
    </row>
    <row r="131" spans="1:19" x14ac:dyDescent="0.2">
      <c r="A131" s="21" t="s">
        <v>70</v>
      </c>
      <c r="B131" s="21" t="s">
        <v>2</v>
      </c>
      <c r="C131" s="48">
        <f t="shared" ref="C131:H131" si="109">C128+C130</f>
        <v>22.049464937620606</v>
      </c>
      <c r="D131" s="48">
        <f t="shared" si="109"/>
        <v>21.656549649667681</v>
      </c>
      <c r="E131" s="48">
        <f t="shared" si="109"/>
        <v>22.379107534756571</v>
      </c>
      <c r="F131" s="48">
        <f t="shared" si="109"/>
        <v>21.501743931147484</v>
      </c>
      <c r="G131" s="48">
        <f t="shared" si="109"/>
        <v>22.061224890387344</v>
      </c>
      <c r="H131" s="48">
        <f t="shared" si="109"/>
        <v>25.318606644107188</v>
      </c>
      <c r="I131" s="48">
        <f t="shared" ref="I131:J131" si="110">I128+I130</f>
        <v>23.605855057861191</v>
      </c>
      <c r="J131" s="48">
        <f t="shared" si="110"/>
        <v>28.154380867020627</v>
      </c>
      <c r="K131" s="48">
        <f t="shared" ref="K131:L131" si="111">K128+K130</f>
        <v>35.629896661707754</v>
      </c>
      <c r="L131" s="48">
        <f t="shared" si="111"/>
        <v>35.162625471973996</v>
      </c>
      <c r="M131" s="48">
        <f t="shared" ref="M131:N131" si="112">M128+M130</f>
        <v>37.380123605729892</v>
      </c>
      <c r="N131" s="48">
        <f t="shared" si="112"/>
        <v>41.233944411523851</v>
      </c>
      <c r="O131" s="48">
        <f t="shared" ref="O131:P131" si="113">O128+O130</f>
        <v>43.796769933420805</v>
      </c>
      <c r="P131" s="48">
        <f t="shared" si="113"/>
        <v>41.227056881418235</v>
      </c>
      <c r="Q131" s="48">
        <f t="shared" ref="Q131:R131" si="114">Q128+Q130</f>
        <v>54.629952541073614</v>
      </c>
      <c r="R131" s="48">
        <f t="shared" si="114"/>
        <v>58.470636553805321</v>
      </c>
      <c r="S131" s="48">
        <f t="shared" ref="S131" si="115">S128+S130</f>
        <v>65.071973763765428</v>
      </c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C26:D26 E26:M26 C58:L5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31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45.28515625" style="4" customWidth="1"/>
    <col min="2" max="2" width="3.5703125" style="4" customWidth="1"/>
    <col min="3" max="7" width="11.140625" style="4" bestFit="1" customWidth="1"/>
    <col min="8" max="19" width="12.7109375" style="4" bestFit="1" customWidth="1"/>
    <col min="20" max="16384" width="11.42578125" style="4"/>
  </cols>
  <sheetData>
    <row r="1" spans="1:19" s="3" customFormat="1" ht="23.25" x14ac:dyDescent="0.35">
      <c r="A1" s="56" t="s">
        <v>139</v>
      </c>
    </row>
    <row r="2" spans="1:19" s="3" customFormat="1" ht="20.25" x14ac:dyDescent="0.3">
      <c r="A2" s="49" t="s">
        <v>55</v>
      </c>
    </row>
    <row r="3" spans="1:19" ht="15" x14ac:dyDescent="0.2">
      <c r="A3" s="19" t="s">
        <v>23</v>
      </c>
    </row>
    <row r="4" spans="1:19" ht="15" x14ac:dyDescent="0.2">
      <c r="A4" s="19"/>
    </row>
    <row r="5" spans="1:19" ht="15" x14ac:dyDescent="0.25">
      <c r="A5" s="55" t="s">
        <v>138</v>
      </c>
    </row>
    <row r="7" spans="1:19" s="1" customFormat="1" x14ac:dyDescent="0.2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s="1" customFormat="1" x14ac:dyDescent="0.2">
      <c r="A8" s="1" t="str">
        <f>'Gruppe 1_2008-'!A8</f>
        <v>Oppdatert: 13.11.2025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11" spans="1:19" s="3" customFormat="1" ht="15.75" x14ac:dyDescent="0.25">
      <c r="A11" s="50" t="s">
        <v>36</v>
      </c>
    </row>
    <row r="12" spans="1:19" s="3" customFormat="1" x14ac:dyDescent="0.2">
      <c r="A12" s="51"/>
      <c r="B12" s="52"/>
      <c r="C12" s="53">
        <v>2008</v>
      </c>
      <c r="D12" s="53">
        <v>2009</v>
      </c>
      <c r="E12" s="53">
        <v>2010</v>
      </c>
      <c r="F12" s="53">
        <v>2011</v>
      </c>
      <c r="G12" s="53">
        <v>2012</v>
      </c>
      <c r="H12" s="53">
        <v>2013</v>
      </c>
      <c r="I12" s="53">
        <v>2014</v>
      </c>
      <c r="J12" s="53">
        <v>2015</v>
      </c>
      <c r="K12" s="53">
        <v>2016</v>
      </c>
      <c r="L12" s="53">
        <v>2017</v>
      </c>
      <c r="M12" s="53">
        <v>2018</v>
      </c>
      <c r="N12" s="53">
        <v>2019</v>
      </c>
      <c r="O12" s="53">
        <v>2020</v>
      </c>
      <c r="P12" s="53">
        <v>2021</v>
      </c>
      <c r="Q12" s="53">
        <v>2022</v>
      </c>
      <c r="R12" s="53">
        <v>2023</v>
      </c>
      <c r="S12" s="53">
        <v>2024</v>
      </c>
    </row>
    <row r="13" spans="1:19" x14ac:dyDescent="0.2">
      <c r="A13" s="4" t="s">
        <v>27</v>
      </c>
      <c r="B13" s="4" t="s">
        <v>1</v>
      </c>
      <c r="C13" s="20">
        <v>18</v>
      </c>
      <c r="D13" s="20">
        <v>20</v>
      </c>
      <c r="E13" s="20">
        <v>27</v>
      </c>
      <c r="F13" s="20">
        <v>30</v>
      </c>
      <c r="G13" s="20">
        <v>30</v>
      </c>
      <c r="H13" s="20">
        <v>27</v>
      </c>
      <c r="I13" s="20">
        <v>26</v>
      </c>
      <c r="J13" s="20">
        <v>26</v>
      </c>
      <c r="K13" s="20">
        <v>25</v>
      </c>
      <c r="L13" s="20">
        <v>24</v>
      </c>
      <c r="M13" s="4">
        <v>23</v>
      </c>
      <c r="N13" s="4">
        <v>21</v>
      </c>
      <c r="O13" s="4">
        <v>25</v>
      </c>
      <c r="P13" s="4">
        <v>22</v>
      </c>
      <c r="Q13" s="4">
        <v>24</v>
      </c>
      <c r="R13" s="4">
        <v>26</v>
      </c>
      <c r="S13" s="4">
        <v>25</v>
      </c>
    </row>
    <row r="14" spans="1:19" x14ac:dyDescent="0.2">
      <c r="A14" s="4" t="s">
        <v>28</v>
      </c>
      <c r="B14" s="4" t="s">
        <v>1</v>
      </c>
      <c r="C14" s="20">
        <v>9</v>
      </c>
      <c r="D14" s="20">
        <v>9</v>
      </c>
      <c r="E14" s="20">
        <v>9</v>
      </c>
      <c r="F14" s="20">
        <v>9</v>
      </c>
      <c r="G14" s="20">
        <v>7</v>
      </c>
      <c r="H14" s="20">
        <v>8</v>
      </c>
      <c r="I14" s="20">
        <v>8</v>
      </c>
      <c r="J14" s="20">
        <v>7</v>
      </c>
      <c r="K14" s="20">
        <v>8</v>
      </c>
      <c r="L14" s="20">
        <v>7</v>
      </c>
      <c r="M14" s="4">
        <v>9</v>
      </c>
      <c r="N14" s="4">
        <v>8</v>
      </c>
      <c r="O14" s="4">
        <v>9</v>
      </c>
      <c r="P14" s="4">
        <v>9</v>
      </c>
      <c r="Q14" s="4">
        <v>8</v>
      </c>
      <c r="R14" s="4">
        <v>9</v>
      </c>
      <c r="S14" s="4">
        <v>9</v>
      </c>
    </row>
    <row r="15" spans="1:19" x14ac:dyDescent="0.2">
      <c r="A15" s="4" t="s">
        <v>29</v>
      </c>
      <c r="B15" s="4" t="s">
        <v>1</v>
      </c>
      <c r="C15" s="20">
        <v>343</v>
      </c>
      <c r="D15" s="20">
        <v>342</v>
      </c>
      <c r="E15" s="20">
        <v>394</v>
      </c>
      <c r="F15" s="20">
        <v>414</v>
      </c>
      <c r="G15" s="20">
        <v>367</v>
      </c>
      <c r="H15" s="20">
        <v>406</v>
      </c>
      <c r="I15" s="20">
        <v>438</v>
      </c>
      <c r="J15" s="20">
        <v>400</v>
      </c>
      <c r="K15" s="20">
        <v>459</v>
      </c>
      <c r="L15" s="20">
        <v>408</v>
      </c>
      <c r="M15" s="4">
        <v>700</v>
      </c>
      <c r="N15" s="4">
        <v>487</v>
      </c>
      <c r="O15" s="4">
        <v>740</v>
      </c>
      <c r="P15" s="4">
        <v>711</v>
      </c>
      <c r="Q15" s="4">
        <v>707</v>
      </c>
      <c r="R15" s="4">
        <v>807</v>
      </c>
      <c r="S15" s="4">
        <v>813</v>
      </c>
    </row>
    <row r="16" spans="1:19" x14ac:dyDescent="0.2">
      <c r="A16" s="21" t="s">
        <v>81</v>
      </c>
      <c r="B16" s="21" t="s">
        <v>1</v>
      </c>
      <c r="C16" s="22">
        <f>C15/C14</f>
        <v>38.111111111111114</v>
      </c>
      <c r="D16" s="22">
        <f>D15/D14</f>
        <v>38</v>
      </c>
      <c r="E16" s="22">
        <f>E15/E14</f>
        <v>43.777777777777779</v>
      </c>
      <c r="F16" s="22">
        <f>F15/F14</f>
        <v>46</v>
      </c>
      <c r="G16" s="22">
        <f t="shared" ref="G16:I16" si="0">G15/G14</f>
        <v>52.428571428571431</v>
      </c>
      <c r="H16" s="22">
        <f t="shared" si="0"/>
        <v>50.75</v>
      </c>
      <c r="I16" s="22">
        <f t="shared" si="0"/>
        <v>54.75</v>
      </c>
      <c r="J16" s="22">
        <f t="shared" ref="J16:K16" si="1">J15/J14</f>
        <v>57.142857142857146</v>
      </c>
      <c r="K16" s="22">
        <f t="shared" si="1"/>
        <v>57.375</v>
      </c>
      <c r="L16" s="22">
        <f t="shared" ref="L16:M16" si="2">L15/L14</f>
        <v>58.285714285714285</v>
      </c>
      <c r="M16" s="22">
        <f t="shared" si="2"/>
        <v>77.777777777777771</v>
      </c>
      <c r="N16" s="22">
        <v>60.875</v>
      </c>
      <c r="O16" s="22">
        <v>82.222222222222229</v>
      </c>
      <c r="P16" s="22">
        <v>79</v>
      </c>
      <c r="Q16" s="22">
        <v>88.375</v>
      </c>
      <c r="R16" s="22">
        <v>89.666666666666671</v>
      </c>
      <c r="S16" s="22">
        <v>90.333333333333329</v>
      </c>
    </row>
    <row r="19" spans="1:19" s="3" customFormat="1" ht="15.75" x14ac:dyDescent="0.25">
      <c r="A19" s="50" t="s">
        <v>35</v>
      </c>
      <c r="B19" s="54"/>
    </row>
    <row r="20" spans="1:19" x14ac:dyDescent="0.2">
      <c r="A20" s="24" t="s">
        <v>80</v>
      </c>
      <c r="B20" s="23"/>
    </row>
    <row r="21" spans="1:19" s="3" customFormat="1" x14ac:dyDescent="0.2">
      <c r="A21" s="51"/>
      <c r="B21" s="52"/>
      <c r="C21" s="53">
        <v>2008</v>
      </c>
      <c r="D21" s="53">
        <v>2009</v>
      </c>
      <c r="E21" s="53">
        <v>2010</v>
      </c>
      <c r="F21" s="53">
        <v>2011</v>
      </c>
      <c r="G21" s="53">
        <v>2012</v>
      </c>
      <c r="H21" s="53">
        <v>2013</v>
      </c>
      <c r="I21" s="53">
        <v>2014</v>
      </c>
      <c r="J21" s="53">
        <v>2015</v>
      </c>
      <c r="K21" s="53">
        <v>2016</v>
      </c>
      <c r="L21" s="53">
        <v>2017</v>
      </c>
      <c r="M21" s="53">
        <v>2018</v>
      </c>
      <c r="N21" s="53">
        <v>2019</v>
      </c>
      <c r="O21" s="53">
        <v>2020</v>
      </c>
      <c r="P21" s="53">
        <v>2021</v>
      </c>
      <c r="Q21" s="53">
        <v>2022</v>
      </c>
      <c r="R21" s="53">
        <v>2023</v>
      </c>
      <c r="S21" s="53">
        <v>2024</v>
      </c>
    </row>
    <row r="22" spans="1:19" x14ac:dyDescent="0.2">
      <c r="A22" s="25" t="s">
        <v>103</v>
      </c>
      <c r="B22" s="25" t="s">
        <v>2</v>
      </c>
      <c r="C22" s="26">
        <v>347959415.555556</v>
      </c>
      <c r="D22" s="26">
        <v>333260814.384615</v>
      </c>
      <c r="E22" s="26">
        <v>458543280.07407397</v>
      </c>
      <c r="F22" s="26">
        <v>396862253.93333298</v>
      </c>
      <c r="G22" s="26">
        <v>360305795.56666702</v>
      </c>
      <c r="H22" s="26">
        <v>637954764.296296</v>
      </c>
      <c r="I22" s="26">
        <v>722453541.76923096</v>
      </c>
      <c r="J22" s="26">
        <v>692359825.23076904</v>
      </c>
      <c r="K22" s="26">
        <v>1111879300.0799999</v>
      </c>
      <c r="L22" s="26">
        <v>1105685303.4166701</v>
      </c>
      <c r="M22" s="26">
        <v>1868105061.3043499</v>
      </c>
      <c r="N22" s="26">
        <v>1483978029.0476201</v>
      </c>
      <c r="O22" s="26">
        <v>1743844399</v>
      </c>
      <c r="P22" s="26">
        <v>2247667612</v>
      </c>
      <c r="Q22" s="26">
        <v>2820046478</v>
      </c>
      <c r="R22" s="26">
        <v>2885470639</v>
      </c>
      <c r="S22" s="26">
        <v>2897009487</v>
      </c>
    </row>
    <row r="23" spans="1:19" x14ac:dyDescent="0.2">
      <c r="A23" s="25" t="s">
        <v>104</v>
      </c>
      <c r="B23" s="25" t="s">
        <v>2</v>
      </c>
      <c r="C23" s="26">
        <v>39276161</v>
      </c>
      <c r="D23" s="26">
        <v>24229930.423076902</v>
      </c>
      <c r="E23" s="26">
        <v>33235322.666666701</v>
      </c>
      <c r="F23" s="26">
        <v>27306245.0666667</v>
      </c>
      <c r="G23" s="26">
        <v>29298880.533333302</v>
      </c>
      <c r="H23" s="26">
        <v>46176004.407407403</v>
      </c>
      <c r="I23" s="26">
        <v>49920149.807692297</v>
      </c>
      <c r="J23" s="26">
        <v>41200706.961538501</v>
      </c>
      <c r="K23" s="26">
        <v>94983190.560000002</v>
      </c>
      <c r="L23" s="26">
        <v>64092491.541666701</v>
      </c>
      <c r="M23" s="26">
        <v>74063474.173913002</v>
      </c>
      <c r="N23" s="26">
        <v>84392234.809523806</v>
      </c>
      <c r="O23" s="26">
        <v>68891514</v>
      </c>
      <c r="P23" s="26">
        <v>63815522</v>
      </c>
      <c r="Q23" s="26">
        <v>63204702</v>
      </c>
      <c r="R23" s="26">
        <v>57478896</v>
      </c>
      <c r="S23" s="26">
        <v>70142093</v>
      </c>
    </row>
    <row r="24" spans="1:19" x14ac:dyDescent="0.2">
      <c r="A24" s="25" t="s">
        <v>105</v>
      </c>
      <c r="B24" s="25" t="s">
        <v>2</v>
      </c>
      <c r="C24" s="26">
        <v>807532.55555555597</v>
      </c>
      <c r="D24" s="26">
        <v>1213345.1153846199</v>
      </c>
      <c r="E24" s="26">
        <v>702377.59259259305</v>
      </c>
      <c r="F24" s="26">
        <v>379643.76666666701</v>
      </c>
      <c r="G24" s="26">
        <v>149256.066666667</v>
      </c>
      <c r="H24" s="26">
        <v>891928.59259259305</v>
      </c>
      <c r="I24" s="26">
        <v>1550935.6923076899</v>
      </c>
      <c r="J24" s="26">
        <v>1127593.3076923101</v>
      </c>
      <c r="K24" s="26">
        <v>2152014.2400000002</v>
      </c>
      <c r="L24" s="26">
        <v>174486.83333333299</v>
      </c>
      <c r="M24" s="26">
        <v>752606.69565217395</v>
      </c>
      <c r="N24" s="26">
        <v>11020736.904761899</v>
      </c>
      <c r="O24" s="26">
        <v>6788016</v>
      </c>
      <c r="P24" s="26">
        <v>4721051</v>
      </c>
      <c r="Q24" s="26">
        <v>1438542</v>
      </c>
      <c r="R24" s="26">
        <v>3891921</v>
      </c>
      <c r="S24" s="26">
        <v>5921507</v>
      </c>
    </row>
    <row r="25" spans="1:19" x14ac:dyDescent="0.2">
      <c r="A25" s="25" t="s">
        <v>106</v>
      </c>
      <c r="B25" s="25" t="s">
        <v>2</v>
      </c>
      <c r="C25" s="26">
        <v>37855402.111111097</v>
      </c>
      <c r="D25" s="26">
        <v>22141648.692307699</v>
      </c>
      <c r="E25" s="26">
        <v>25134119.370370399</v>
      </c>
      <c r="F25" s="26">
        <v>19543544.333333299</v>
      </c>
      <c r="G25" s="26">
        <v>30879012.133333299</v>
      </c>
      <c r="H25" s="26">
        <v>24598730.703703701</v>
      </c>
      <c r="I25" s="26">
        <v>30163612.384615399</v>
      </c>
      <c r="J25" s="26">
        <v>53643330.307692297</v>
      </c>
      <c r="K25" s="26">
        <v>27662755.600000001</v>
      </c>
      <c r="L25" s="26">
        <v>64328367.916666701</v>
      </c>
      <c r="M25" s="26">
        <v>110796266.217391</v>
      </c>
      <c r="N25" s="26">
        <v>112346522.333333</v>
      </c>
      <c r="O25" s="26">
        <v>98431402</v>
      </c>
      <c r="P25" s="26">
        <v>114901694</v>
      </c>
      <c r="Q25" s="26">
        <v>214736280</v>
      </c>
      <c r="R25" s="26">
        <v>118910557</v>
      </c>
      <c r="S25" s="26">
        <v>131222765</v>
      </c>
    </row>
    <row r="26" spans="1:19" x14ac:dyDescent="0.2">
      <c r="A26" s="25" t="s">
        <v>37</v>
      </c>
      <c r="B26" s="25" t="s">
        <v>2</v>
      </c>
      <c r="C26" s="27">
        <f t="shared" ref="C26:H26" si="3">SUM(C22:C25)</f>
        <v>425898511.22222269</v>
      </c>
      <c r="D26" s="27">
        <f t="shared" si="3"/>
        <v>380845738.61538428</v>
      </c>
      <c r="E26" s="27">
        <f t="shared" si="3"/>
        <v>517615099.70370364</v>
      </c>
      <c r="F26" s="27">
        <f t="shared" si="3"/>
        <v>444091687.09999967</v>
      </c>
      <c r="G26" s="27">
        <f t="shared" si="3"/>
        <v>420632944.30000031</v>
      </c>
      <c r="H26" s="27">
        <f t="shared" si="3"/>
        <v>709621427.99999976</v>
      </c>
      <c r="I26" s="27">
        <f t="shared" ref="I26:J26" si="4">SUM(I22:I25)</f>
        <v>804088239.65384638</v>
      </c>
      <c r="J26" s="27">
        <f t="shared" si="4"/>
        <v>788331455.80769217</v>
      </c>
      <c r="K26" s="27">
        <f t="shared" ref="K26:M26" si="5">SUM(K22:K25)</f>
        <v>1236677260.4799998</v>
      </c>
      <c r="L26" s="27">
        <f t="shared" si="5"/>
        <v>1234280649.7083368</v>
      </c>
      <c r="M26" s="27">
        <f t="shared" si="5"/>
        <v>2053717408.3913062</v>
      </c>
      <c r="N26" s="27">
        <v>1691737523.0952387</v>
      </c>
      <c r="O26" s="27">
        <v>1917955330</v>
      </c>
      <c r="P26" s="27">
        <v>2431105879</v>
      </c>
      <c r="Q26" s="27">
        <v>3099426002</v>
      </c>
      <c r="R26" s="27">
        <v>3065752013</v>
      </c>
      <c r="S26" s="27">
        <v>3104295852</v>
      </c>
    </row>
    <row r="27" spans="1:19" x14ac:dyDescent="0.2">
      <c r="A27" s="25"/>
      <c r="B27" s="2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29"/>
      <c r="P27" s="29"/>
      <c r="Q27" s="29"/>
      <c r="R27" s="29"/>
      <c r="S27" s="29"/>
    </row>
    <row r="28" spans="1:19" x14ac:dyDescent="0.2">
      <c r="A28" s="25" t="s">
        <v>107</v>
      </c>
      <c r="B28" s="25" t="s">
        <v>2</v>
      </c>
      <c r="C28" s="26">
        <v>32633932.722222224</v>
      </c>
      <c r="D28" s="26">
        <v>23369442.884615399</v>
      </c>
      <c r="E28" s="26">
        <v>34210097.5185185</v>
      </c>
      <c r="F28" s="26">
        <v>36824652.0666667</v>
      </c>
      <c r="G28" s="26">
        <v>32421416.666666701</v>
      </c>
      <c r="H28" s="26">
        <v>36701049.222222202</v>
      </c>
      <c r="I28" s="26">
        <v>56717839.346153803</v>
      </c>
      <c r="J28" s="26">
        <v>55772165.692307703</v>
      </c>
      <c r="K28" s="26">
        <v>75171140.359999999</v>
      </c>
      <c r="L28" s="26">
        <v>72643095.291666701</v>
      </c>
      <c r="M28" s="26">
        <v>126535176.565217</v>
      </c>
      <c r="N28" s="26">
        <v>107607104.904762</v>
      </c>
      <c r="O28" s="26">
        <v>145844636</v>
      </c>
      <c r="P28" s="26">
        <v>192544968</v>
      </c>
      <c r="Q28" s="26">
        <v>203850286</v>
      </c>
      <c r="R28" s="26">
        <v>265976935</v>
      </c>
      <c r="S28" s="26">
        <v>362209523</v>
      </c>
    </row>
    <row r="29" spans="1:19" x14ac:dyDescent="0.2">
      <c r="A29" s="25" t="s">
        <v>108</v>
      </c>
      <c r="B29" s="25" t="s">
        <v>2</v>
      </c>
      <c r="C29" s="26">
        <v>186814958.77777779</v>
      </c>
      <c r="D29" s="26">
        <v>148921490.96153799</v>
      </c>
      <c r="E29" s="26">
        <v>164925482.51851901</v>
      </c>
      <c r="F29" s="26">
        <v>188552606.033333</v>
      </c>
      <c r="G29" s="26">
        <v>184056194.40000001</v>
      </c>
      <c r="H29" s="26">
        <v>225532620</v>
      </c>
      <c r="I29" s="26">
        <v>273361009.23076898</v>
      </c>
      <c r="J29" s="26">
        <v>275429873.53846198</v>
      </c>
      <c r="K29" s="26">
        <v>343539881.68000001</v>
      </c>
      <c r="L29" s="26">
        <v>323310613.625</v>
      </c>
      <c r="M29" s="26">
        <v>547956835.826087</v>
      </c>
      <c r="N29" s="26">
        <v>455585836</v>
      </c>
      <c r="O29" s="26">
        <v>638622131</v>
      </c>
      <c r="P29" s="26">
        <v>744155024</v>
      </c>
      <c r="Q29" s="26">
        <v>917350530</v>
      </c>
      <c r="R29" s="26">
        <v>1079032855</v>
      </c>
      <c r="S29" s="26">
        <v>1138038576</v>
      </c>
    </row>
    <row r="30" spans="1:19" x14ac:dyDescent="0.2">
      <c r="A30" s="25" t="s">
        <v>109</v>
      </c>
      <c r="B30" s="25" t="s">
        <v>2</v>
      </c>
      <c r="C30" s="26">
        <v>2632435.111111111</v>
      </c>
      <c r="D30" s="26">
        <v>2060239.6153846199</v>
      </c>
      <c r="E30" s="26">
        <v>1962030.1851851901</v>
      </c>
      <c r="F30" s="26">
        <v>2195050.4666666701</v>
      </c>
      <c r="G30" s="26">
        <v>1868168.9</v>
      </c>
      <c r="H30" s="26">
        <v>2089785.0370370401</v>
      </c>
      <c r="I30" s="26">
        <v>2192486.8461538502</v>
      </c>
      <c r="J30" s="26">
        <v>2548713.2307692301</v>
      </c>
      <c r="K30" s="26">
        <v>2324126.6</v>
      </c>
      <c r="L30" s="26">
        <v>2237514.0833333302</v>
      </c>
      <c r="M30" s="26">
        <v>4623568.0869565196</v>
      </c>
      <c r="N30" s="26">
        <v>3889641.7619047598</v>
      </c>
      <c r="O30" s="26">
        <v>5596357</v>
      </c>
      <c r="P30" s="26">
        <v>6515607</v>
      </c>
      <c r="Q30" s="26">
        <v>8407495</v>
      </c>
      <c r="R30" s="26">
        <v>9381633</v>
      </c>
      <c r="S30" s="26">
        <v>10981527</v>
      </c>
    </row>
    <row r="31" spans="1:19" x14ac:dyDescent="0.2">
      <c r="A31" s="25" t="s">
        <v>110</v>
      </c>
      <c r="B31" s="25" t="s">
        <v>2</v>
      </c>
      <c r="C31" s="26">
        <v>45360820</v>
      </c>
      <c r="D31" s="26">
        <v>34361279.576923102</v>
      </c>
      <c r="E31" s="26">
        <v>43284762.407407403</v>
      </c>
      <c r="F31" s="26">
        <v>43449449.666666701</v>
      </c>
      <c r="G31" s="26">
        <v>46906427.533333302</v>
      </c>
      <c r="H31" s="26">
        <v>49745239.925925903</v>
      </c>
      <c r="I31" s="26">
        <v>53352106.5</v>
      </c>
      <c r="J31" s="26">
        <v>57971787.653846197</v>
      </c>
      <c r="K31" s="26">
        <v>78575099.439999998</v>
      </c>
      <c r="L31" s="26">
        <v>68812922.958333299</v>
      </c>
      <c r="M31" s="26">
        <v>156509090.04347801</v>
      </c>
      <c r="N31" s="26">
        <v>111112838.095238</v>
      </c>
      <c r="O31" s="26">
        <v>160911284</v>
      </c>
      <c r="P31" s="26">
        <v>210674629</v>
      </c>
      <c r="Q31" s="26">
        <v>203190825</v>
      </c>
      <c r="R31" s="26">
        <v>180477096</v>
      </c>
      <c r="S31" s="26">
        <v>210184939</v>
      </c>
    </row>
    <row r="32" spans="1:19" x14ac:dyDescent="0.2">
      <c r="A32" s="25" t="s">
        <v>111</v>
      </c>
      <c r="B32" s="25" t="s">
        <v>2</v>
      </c>
      <c r="C32" s="26">
        <v>32038772.333333332</v>
      </c>
      <c r="D32" s="26">
        <v>22604115.884615399</v>
      </c>
      <c r="E32" s="26">
        <v>18267667.740740702</v>
      </c>
      <c r="F32" s="26">
        <v>28940135.800000001</v>
      </c>
      <c r="G32" s="26">
        <v>17213118.866666701</v>
      </c>
      <c r="H32" s="26">
        <v>15299407.962963</v>
      </c>
      <c r="I32" s="26">
        <v>35956780.153846197</v>
      </c>
      <c r="J32" s="26">
        <v>37862783.923076898</v>
      </c>
      <c r="K32" s="26">
        <v>58813516.719999999</v>
      </c>
      <c r="L32" s="26">
        <v>20502053.791666701</v>
      </c>
      <c r="M32" s="26">
        <v>54785066.347826101</v>
      </c>
      <c r="N32" s="26">
        <v>39536118.666666701</v>
      </c>
      <c r="O32" s="26">
        <v>90251691</v>
      </c>
      <c r="P32" s="26">
        <v>18293114</v>
      </c>
      <c r="Q32" s="26">
        <v>142323302</v>
      </c>
      <c r="R32" s="26">
        <v>185437711</v>
      </c>
      <c r="S32" s="26">
        <v>136068521</v>
      </c>
    </row>
    <row r="33" spans="1:19" x14ac:dyDescent="0.2">
      <c r="A33" s="25" t="s">
        <v>112</v>
      </c>
      <c r="B33" s="25" t="s">
        <v>2</v>
      </c>
      <c r="C33" s="26">
        <v>38425949.722222224</v>
      </c>
      <c r="D33" s="26">
        <v>21254656.730769198</v>
      </c>
      <c r="E33" s="26">
        <v>27303955.888888899</v>
      </c>
      <c r="F33" s="26">
        <v>29531316.133333299</v>
      </c>
      <c r="G33" s="26">
        <v>28357718.233333301</v>
      </c>
      <c r="H33" s="26">
        <v>39041751.740740702</v>
      </c>
      <c r="I33" s="26">
        <v>49001231.538461499</v>
      </c>
      <c r="J33" s="26">
        <v>48392936.269230798</v>
      </c>
      <c r="K33" s="26">
        <v>56740631.439999998</v>
      </c>
      <c r="L33" s="26">
        <v>64935437.166666701</v>
      </c>
      <c r="M33" s="26">
        <v>111895147.26086999</v>
      </c>
      <c r="N33" s="26">
        <v>100569761.142857</v>
      </c>
      <c r="O33" s="26">
        <v>130834300</v>
      </c>
      <c r="P33" s="26">
        <v>143596022</v>
      </c>
      <c r="Q33" s="26">
        <v>155212411</v>
      </c>
      <c r="R33" s="26">
        <v>160531758</v>
      </c>
      <c r="S33" s="26">
        <v>168551051</v>
      </c>
    </row>
    <row r="34" spans="1:19" x14ac:dyDescent="0.2">
      <c r="A34" s="25" t="s">
        <v>113</v>
      </c>
      <c r="B34" s="25" t="s">
        <v>2</v>
      </c>
      <c r="C34" s="26">
        <v>245388.88888888888</v>
      </c>
      <c r="D34" s="26">
        <v>171961.538461538</v>
      </c>
      <c r="E34" s="26">
        <v>0</v>
      </c>
      <c r="F34" s="26">
        <v>0</v>
      </c>
      <c r="G34" s="26">
        <v>-346613.566666667</v>
      </c>
      <c r="H34" s="26">
        <v>-462151.40740740701</v>
      </c>
      <c r="I34" s="26">
        <v>0</v>
      </c>
      <c r="J34" s="26">
        <v>0</v>
      </c>
      <c r="K34" s="26">
        <v>-499120</v>
      </c>
      <c r="L34" s="26">
        <v>-1967405.54166667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</row>
    <row r="35" spans="1:19" x14ac:dyDescent="0.2">
      <c r="A35" s="25" t="s">
        <v>114</v>
      </c>
      <c r="B35" s="25" t="s">
        <v>2</v>
      </c>
      <c r="C35" s="26">
        <v>24623386</v>
      </c>
      <c r="D35" s="26">
        <v>17879156.692307699</v>
      </c>
      <c r="E35" s="26">
        <v>19753947.333333299</v>
      </c>
      <c r="F35" s="26">
        <v>20710664.033333302</v>
      </c>
      <c r="G35" s="26">
        <v>21713347.5</v>
      </c>
      <c r="H35" s="26">
        <v>27035993.888888899</v>
      </c>
      <c r="I35" s="26">
        <v>32929219</v>
      </c>
      <c r="J35" s="26">
        <v>34758717.538461499</v>
      </c>
      <c r="K35" s="26">
        <v>46704240.719999999</v>
      </c>
      <c r="L35" s="26">
        <v>48196938.458333299</v>
      </c>
      <c r="M35" s="26">
        <v>90607558.217391297</v>
      </c>
      <c r="N35" s="26">
        <v>82701434.428571403</v>
      </c>
      <c r="O35" s="26">
        <v>107663038</v>
      </c>
      <c r="P35" s="26">
        <v>109878368</v>
      </c>
      <c r="Q35" s="26">
        <v>123766636</v>
      </c>
      <c r="R35" s="26">
        <v>8133317</v>
      </c>
      <c r="S35" s="26">
        <v>16438383</v>
      </c>
    </row>
    <row r="36" spans="1:19" x14ac:dyDescent="0.2">
      <c r="A36" s="25" t="s">
        <v>115</v>
      </c>
      <c r="B36" s="25" t="s">
        <v>2</v>
      </c>
      <c r="C36" s="26">
        <v>16331296.888888888</v>
      </c>
      <c r="D36" s="26">
        <v>9184767.8846153803</v>
      </c>
      <c r="E36" s="26">
        <v>8615917.1111111101</v>
      </c>
      <c r="F36" s="26">
        <v>6387573.13333333</v>
      </c>
      <c r="G36" s="26">
        <v>9377043.2666666694</v>
      </c>
      <c r="H36" s="26">
        <v>10087777.8148148</v>
      </c>
      <c r="I36" s="26">
        <v>17494131.576923098</v>
      </c>
      <c r="J36" s="26">
        <v>19319577.961538501</v>
      </c>
      <c r="K36" s="26">
        <v>19419323.440000001</v>
      </c>
      <c r="L36" s="26">
        <v>22517132.958333299</v>
      </c>
      <c r="M36" s="26">
        <v>52442577.434782602</v>
      </c>
      <c r="N36" s="26">
        <v>24344280.380952399</v>
      </c>
      <c r="O36" s="26">
        <v>49224843</v>
      </c>
      <c r="P36" s="26">
        <v>67489654</v>
      </c>
      <c r="Q36" s="26">
        <v>126769106</v>
      </c>
      <c r="R36" s="26">
        <v>6068679</v>
      </c>
      <c r="S36" s="26">
        <v>14234701</v>
      </c>
    </row>
    <row r="37" spans="1:19" x14ac:dyDescent="0.2">
      <c r="A37" s="25" t="s">
        <v>116</v>
      </c>
      <c r="B37" s="25" t="s">
        <v>2</v>
      </c>
      <c r="C37" s="26">
        <v>78308684.055555552</v>
      </c>
      <c r="D37" s="26">
        <v>61098519.307692297</v>
      </c>
      <c r="E37" s="26">
        <v>67173569.777777806</v>
      </c>
      <c r="F37" s="26">
        <v>73088914.366666704</v>
      </c>
      <c r="G37" s="26">
        <v>81916378.099999994</v>
      </c>
      <c r="H37" s="26">
        <v>149202058.25925899</v>
      </c>
      <c r="I37" s="26">
        <v>154730150.346154</v>
      </c>
      <c r="J37" s="26">
        <v>170353001.115385</v>
      </c>
      <c r="K37" s="26">
        <v>218902646.56</v>
      </c>
      <c r="L37" s="26">
        <v>223302532.83333299</v>
      </c>
      <c r="M37" s="26">
        <v>317834027.86956501</v>
      </c>
      <c r="N37" s="26">
        <v>348962834.90476203</v>
      </c>
      <c r="O37" s="26">
        <v>406607527</v>
      </c>
      <c r="P37" s="26">
        <v>521351190</v>
      </c>
      <c r="Q37" s="26">
        <v>563301840</v>
      </c>
      <c r="R37" s="26">
        <v>1044807315</v>
      </c>
      <c r="S37" s="26">
        <v>1058307719</v>
      </c>
    </row>
    <row r="38" spans="1:19" x14ac:dyDescent="0.2">
      <c r="A38" s="25" t="s">
        <v>39</v>
      </c>
      <c r="B38" s="25" t="s">
        <v>2</v>
      </c>
      <c r="C38" s="27">
        <f t="shared" ref="C38:H38" si="6">C28+C29+C30+C31-C32+C33+C34+C35+C36+C37</f>
        <v>393338079.83333337</v>
      </c>
      <c r="D38" s="27">
        <f t="shared" si="6"/>
        <v>295697399.30769181</v>
      </c>
      <c r="E38" s="27">
        <f t="shared" si="6"/>
        <v>348962095.00000054</v>
      </c>
      <c r="F38" s="27">
        <f t="shared" si="6"/>
        <v>371800090.09999967</v>
      </c>
      <c r="G38" s="27">
        <f t="shared" si="6"/>
        <v>389056962.16666663</v>
      </c>
      <c r="H38" s="27">
        <f t="shared" si="6"/>
        <v>523674716.51851815</v>
      </c>
      <c r="I38" s="27">
        <f t="shared" ref="I38:J38" si="7">I28+I29+I30+I31-I32+I33+I34+I35+I36+I37</f>
        <v>603821394.23076904</v>
      </c>
      <c r="J38" s="27">
        <f t="shared" si="7"/>
        <v>626683989.07692397</v>
      </c>
      <c r="K38" s="27">
        <f t="shared" ref="K38" si="8">K28+K29+K30+K31-K32+K33+K34+K35+K36+K37</f>
        <v>782064453.51999998</v>
      </c>
      <c r="L38" s="27">
        <f t="shared" ref="L38:M38" si="9">L28+L29+L30+L31-L32+L33+L34+L35+L36+L37</f>
        <v>803486728.04166615</v>
      </c>
      <c r="M38" s="27">
        <f t="shared" si="9"/>
        <v>1353618914.9565213</v>
      </c>
      <c r="N38" s="27">
        <v>1195237612.9523807</v>
      </c>
      <c r="O38" s="27">
        <v>1555052425</v>
      </c>
      <c r="P38" s="27">
        <v>1977912349</v>
      </c>
      <c r="Q38" s="27">
        <v>2159525827</v>
      </c>
      <c r="R38" s="27">
        <v>2568971877</v>
      </c>
      <c r="S38" s="27">
        <v>2842877898</v>
      </c>
    </row>
    <row r="39" spans="1:19" x14ac:dyDescent="0.2">
      <c r="A39" s="25"/>
      <c r="B39" s="25"/>
      <c r="C39" s="30"/>
      <c r="D39" s="30"/>
      <c r="E39" s="30"/>
      <c r="F39" s="30"/>
      <c r="G39" s="30"/>
      <c r="H39" s="30"/>
      <c r="I39" s="30"/>
      <c r="J39" s="30"/>
      <c r="K39" s="30"/>
      <c r="L39" s="30"/>
      <c r="N39" s="27"/>
      <c r="O39" s="27"/>
      <c r="P39" s="27"/>
      <c r="Q39" s="27"/>
      <c r="R39" s="27"/>
      <c r="S39" s="27"/>
    </row>
    <row r="40" spans="1:19" x14ac:dyDescent="0.2">
      <c r="A40" s="25" t="s">
        <v>38</v>
      </c>
      <c r="B40" s="25" t="s">
        <v>2</v>
      </c>
      <c r="C40" s="27">
        <f t="shared" ref="C40:H40" si="10">C26-C38</f>
        <v>32560431.388889313</v>
      </c>
      <c r="D40" s="27">
        <f t="shared" si="10"/>
        <v>85148339.307692468</v>
      </c>
      <c r="E40" s="27">
        <f t="shared" si="10"/>
        <v>168653004.70370311</v>
      </c>
      <c r="F40" s="27">
        <f t="shared" si="10"/>
        <v>72291597</v>
      </c>
      <c r="G40" s="27">
        <f t="shared" si="10"/>
        <v>31575982.133333683</v>
      </c>
      <c r="H40" s="27">
        <f t="shared" si="10"/>
        <v>185946711.48148161</v>
      </c>
      <c r="I40" s="27">
        <f t="shared" ref="I40:J40" si="11">I26-I38</f>
        <v>200266845.42307734</v>
      </c>
      <c r="J40" s="27">
        <f t="shared" si="11"/>
        <v>161647466.7307682</v>
      </c>
      <c r="K40" s="27">
        <f t="shared" ref="K40" si="12">K26-K38</f>
        <v>454612806.9599998</v>
      </c>
      <c r="L40" s="27">
        <f t="shared" ref="L40:M40" si="13">L26-L38</f>
        <v>430793921.66667068</v>
      </c>
      <c r="M40" s="27">
        <f t="shared" si="13"/>
        <v>700098493.43478489</v>
      </c>
      <c r="N40" s="27">
        <v>496499910.14285803</v>
      </c>
      <c r="O40" s="27">
        <v>362902905</v>
      </c>
      <c r="P40" s="27">
        <v>453193530</v>
      </c>
      <c r="Q40" s="27">
        <v>939900176</v>
      </c>
      <c r="R40" s="27">
        <v>496780137</v>
      </c>
      <c r="S40" s="27">
        <v>261417954</v>
      </c>
    </row>
    <row r="41" spans="1:19" x14ac:dyDescent="0.2">
      <c r="A41" s="25"/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29"/>
      <c r="P41" s="29"/>
      <c r="Q41" s="29"/>
      <c r="R41" s="29"/>
      <c r="S41" s="29"/>
    </row>
    <row r="42" spans="1:19" x14ac:dyDescent="0.2">
      <c r="A42" s="25" t="s">
        <v>133</v>
      </c>
      <c r="B42" s="25" t="s">
        <v>2</v>
      </c>
      <c r="C42" s="26">
        <v>737368.5</v>
      </c>
      <c r="D42" s="26">
        <v>4376075.9230769202</v>
      </c>
      <c r="E42" s="26">
        <v>7522382.0370370401</v>
      </c>
      <c r="F42" s="26">
        <v>9272738.3333333302</v>
      </c>
      <c r="G42" s="26">
        <v>6858321</v>
      </c>
      <c r="H42" s="26">
        <v>8630663.5555555597</v>
      </c>
      <c r="I42" s="26">
        <v>12703991.615384599</v>
      </c>
      <c r="J42" s="26">
        <v>13077780.5769231</v>
      </c>
      <c r="K42" s="26">
        <v>15447463.4</v>
      </c>
      <c r="L42" s="26">
        <v>8308307.625</v>
      </c>
      <c r="M42" s="26">
        <v>29106840.478260901</v>
      </c>
      <c r="N42" s="26">
        <v>22840060.428571399</v>
      </c>
      <c r="O42" s="26">
        <v>64642206</v>
      </c>
      <c r="P42" s="26">
        <v>64248109</v>
      </c>
      <c r="Q42" s="26">
        <v>103905583</v>
      </c>
      <c r="R42" s="26">
        <v>35505871</v>
      </c>
      <c r="S42" s="26">
        <v>78306589</v>
      </c>
    </row>
    <row r="43" spans="1:19" x14ac:dyDescent="0.2">
      <c r="A43" s="25" t="s">
        <v>134</v>
      </c>
      <c r="B43" s="25" t="s">
        <v>2</v>
      </c>
      <c r="C43" s="26">
        <v>5891963.25</v>
      </c>
      <c r="D43" s="26">
        <v>12877314.846153799</v>
      </c>
      <c r="E43" s="26">
        <v>12951469.7777778</v>
      </c>
      <c r="F43" s="26">
        <v>12043268.4</v>
      </c>
      <c r="G43" s="26">
        <v>11810967.4333333</v>
      </c>
      <c r="H43" s="26">
        <v>13051174.925925899</v>
      </c>
      <c r="I43" s="26">
        <v>18932611.961538501</v>
      </c>
      <c r="J43" s="26">
        <v>16893056.846153799</v>
      </c>
      <c r="K43" s="26">
        <v>13295520.560000001</v>
      </c>
      <c r="L43" s="26">
        <v>11948838.5416667</v>
      </c>
      <c r="M43" s="26">
        <v>38252423.521739103</v>
      </c>
      <c r="N43" s="26">
        <v>21772634.333333299</v>
      </c>
      <c r="O43" s="26">
        <v>47821388</v>
      </c>
      <c r="P43" s="26">
        <v>47681640</v>
      </c>
      <c r="Q43" s="26">
        <v>64028335</v>
      </c>
      <c r="R43" s="26">
        <v>141736801</v>
      </c>
      <c r="S43" s="26">
        <v>129002555</v>
      </c>
    </row>
    <row r="44" spans="1:19" x14ac:dyDescent="0.2">
      <c r="A44" s="25" t="s">
        <v>40</v>
      </c>
      <c r="B44" s="25" t="s">
        <v>2</v>
      </c>
      <c r="C44" s="31">
        <v>-5154594.75</v>
      </c>
      <c r="D44" s="31">
        <f t="shared" ref="D44:J44" si="14">D42-D43</f>
        <v>-8501238.9230768792</v>
      </c>
      <c r="E44" s="31">
        <f t="shared" si="14"/>
        <v>-5429087.7407407602</v>
      </c>
      <c r="F44" s="31">
        <f t="shared" si="14"/>
        <v>-2770530.0666666701</v>
      </c>
      <c r="G44" s="31">
        <f t="shared" si="14"/>
        <v>-4952646.4333333001</v>
      </c>
      <c r="H44" s="31">
        <f t="shared" si="14"/>
        <v>-4420511.3703703396</v>
      </c>
      <c r="I44" s="31">
        <f t="shared" si="14"/>
        <v>-6228620.3461539019</v>
      </c>
      <c r="J44" s="31">
        <f t="shared" si="14"/>
        <v>-3815276.2692306992</v>
      </c>
      <c r="K44" s="31">
        <f t="shared" ref="K44" si="15">K42-K43</f>
        <v>2151942.84</v>
      </c>
      <c r="L44" s="31">
        <f t="shared" ref="L44:M44" si="16">L42-L43</f>
        <v>-3640530.9166666996</v>
      </c>
      <c r="M44" s="31">
        <f t="shared" si="16"/>
        <v>-9145583.0434782021</v>
      </c>
      <c r="N44" s="31">
        <v>1067426.0952381007</v>
      </c>
      <c r="O44" s="31">
        <v>16820817</v>
      </c>
      <c r="P44" s="31">
        <v>16566469</v>
      </c>
      <c r="Q44" s="31">
        <v>39877248</v>
      </c>
      <c r="R44" s="31">
        <v>-106230930</v>
      </c>
      <c r="S44" s="31">
        <v>210721988</v>
      </c>
    </row>
    <row r="45" spans="1:19" x14ac:dyDescent="0.2">
      <c r="A45" s="25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N45" s="31"/>
      <c r="O45" s="31"/>
      <c r="P45" s="31"/>
      <c r="Q45" s="31"/>
      <c r="R45" s="31"/>
      <c r="S45" s="31"/>
    </row>
    <row r="46" spans="1:19" x14ac:dyDescent="0.2">
      <c r="A46" s="33" t="s">
        <v>41</v>
      </c>
      <c r="B46" s="33" t="s">
        <v>2</v>
      </c>
      <c r="C46" s="27">
        <f t="shared" ref="C46:H46" si="17">C40+C42-C43</f>
        <v>27405836.638889313</v>
      </c>
      <c r="D46" s="27">
        <f t="shared" si="17"/>
        <v>76647100.3846156</v>
      </c>
      <c r="E46" s="27">
        <f t="shared" si="17"/>
        <v>163223916.96296236</v>
      </c>
      <c r="F46" s="27">
        <f t="shared" si="17"/>
        <v>69521066.933333322</v>
      </c>
      <c r="G46" s="27">
        <f t="shared" si="17"/>
        <v>26623335.700000383</v>
      </c>
      <c r="H46" s="27">
        <f t="shared" si="17"/>
        <v>181526200.11111125</v>
      </c>
      <c r="I46" s="27">
        <f t="shared" ref="I46:J46" si="18">I40+I42-I43</f>
        <v>194038225.07692346</v>
      </c>
      <c r="J46" s="27">
        <f t="shared" si="18"/>
        <v>157832190.46153751</v>
      </c>
      <c r="K46" s="27">
        <f t="shared" ref="K46" si="19">K40+K42-K43</f>
        <v>456764749.79999977</v>
      </c>
      <c r="L46" s="27">
        <f t="shared" ref="L46:M46" si="20">L40+L42-L43</f>
        <v>427153390.75000399</v>
      </c>
      <c r="M46" s="27">
        <f t="shared" si="20"/>
        <v>690952910.39130664</v>
      </c>
      <c r="N46" s="27">
        <v>497567336.23809612</v>
      </c>
      <c r="O46" s="27">
        <v>379723722</v>
      </c>
      <c r="P46" s="27">
        <v>469759999</v>
      </c>
      <c r="Q46" s="27">
        <v>979777423</v>
      </c>
      <c r="R46" s="27">
        <v>390549207</v>
      </c>
      <c r="S46" s="27">
        <v>906967521</v>
      </c>
    </row>
    <row r="49" spans="1:19" s="3" customFormat="1" ht="15.75" x14ac:dyDescent="0.25">
      <c r="A49" s="50" t="s">
        <v>34</v>
      </c>
      <c r="B49" s="54"/>
    </row>
    <row r="50" spans="1:19" x14ac:dyDescent="0.2">
      <c r="A50" s="24" t="s">
        <v>80</v>
      </c>
      <c r="B50" s="23"/>
    </row>
    <row r="51" spans="1:19" s="3" customFormat="1" x14ac:dyDescent="0.2">
      <c r="A51" s="51"/>
      <c r="B51" s="52"/>
      <c r="C51" s="53">
        <v>2008</v>
      </c>
      <c r="D51" s="53">
        <v>2009</v>
      </c>
      <c r="E51" s="53">
        <v>2010</v>
      </c>
      <c r="F51" s="53">
        <v>2011</v>
      </c>
      <c r="G51" s="53">
        <v>2012</v>
      </c>
      <c r="H51" s="53">
        <v>2013</v>
      </c>
      <c r="I51" s="53">
        <v>2014</v>
      </c>
      <c r="J51" s="53">
        <v>2015</v>
      </c>
      <c r="K51" s="53">
        <v>2016</v>
      </c>
      <c r="L51" s="53">
        <v>2017</v>
      </c>
      <c r="M51" s="53">
        <v>2018</v>
      </c>
      <c r="N51" s="53">
        <v>2019</v>
      </c>
      <c r="O51" s="53">
        <v>2020</v>
      </c>
      <c r="P51" s="53">
        <v>2021</v>
      </c>
      <c r="Q51" s="53">
        <v>2022</v>
      </c>
      <c r="R51" s="53">
        <v>2023</v>
      </c>
      <c r="S51" s="53">
        <v>2024</v>
      </c>
    </row>
    <row r="52" spans="1:19" x14ac:dyDescent="0.2">
      <c r="A52" s="4" t="s">
        <v>132</v>
      </c>
    </row>
    <row r="53" spans="1:19" x14ac:dyDescent="0.2">
      <c r="A53" s="24" t="s">
        <v>118</v>
      </c>
      <c r="B53" s="23" t="s">
        <v>2</v>
      </c>
      <c r="C53" s="31">
        <v>166368202.16666666</v>
      </c>
      <c r="D53" s="31">
        <v>114301442.884615</v>
      </c>
      <c r="E53" s="31">
        <v>120232396.259259</v>
      </c>
      <c r="F53" s="31">
        <v>112962222.466667</v>
      </c>
      <c r="G53" s="31">
        <v>107030402.533333</v>
      </c>
      <c r="H53" s="31">
        <v>137382478.925926</v>
      </c>
      <c r="I53" s="31">
        <v>185001888.384615</v>
      </c>
      <c r="J53" s="31">
        <v>172562920.26923099</v>
      </c>
      <c r="K53" s="31">
        <v>193838485.91999999</v>
      </c>
      <c r="L53" s="31">
        <v>204292773.29166701</v>
      </c>
      <c r="M53" s="31">
        <v>408472904.26086998</v>
      </c>
      <c r="N53" s="31">
        <v>293623850.94999999</v>
      </c>
      <c r="O53" s="31">
        <v>505328924</v>
      </c>
      <c r="P53" s="31">
        <v>689248763</v>
      </c>
      <c r="Q53" s="31">
        <v>648301933</v>
      </c>
      <c r="R53" s="31">
        <v>800236876</v>
      </c>
      <c r="S53" s="31">
        <v>906967521</v>
      </c>
    </row>
    <row r="54" spans="1:19" x14ac:dyDescent="0.2">
      <c r="A54" s="24"/>
      <c r="B54" s="23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x14ac:dyDescent="0.2">
      <c r="A55" s="24" t="s">
        <v>30</v>
      </c>
      <c r="B55" s="23" t="s">
        <v>2</v>
      </c>
      <c r="C55" s="26">
        <v>27500101.611111112</v>
      </c>
      <c r="D55" s="26">
        <v>20169118.615384601</v>
      </c>
      <c r="E55" s="26">
        <v>22214751.111111101</v>
      </c>
      <c r="F55" s="26">
        <v>27187502.466666698</v>
      </c>
      <c r="G55" s="26">
        <v>33446172.800000001</v>
      </c>
      <c r="H55" s="26">
        <v>48165118</v>
      </c>
      <c r="I55" s="26">
        <v>52986018.230769202</v>
      </c>
      <c r="J55" s="26">
        <v>43830601.692307703</v>
      </c>
      <c r="K55" s="26">
        <v>49359546.799999997</v>
      </c>
      <c r="L55" s="26">
        <v>69719944.166666701</v>
      </c>
      <c r="M55" s="26">
        <v>180975910</v>
      </c>
      <c r="N55" s="26">
        <v>110626319.15000001</v>
      </c>
      <c r="O55" s="26">
        <v>108405646</v>
      </c>
      <c r="P55" s="26">
        <v>238853630</v>
      </c>
      <c r="Q55" s="26">
        <v>199014976</v>
      </c>
      <c r="R55" s="26">
        <v>53280874</v>
      </c>
      <c r="S55" s="26">
        <v>11433227</v>
      </c>
    </row>
    <row r="56" spans="1:19" x14ac:dyDescent="0.2">
      <c r="A56" s="24" t="s">
        <v>24</v>
      </c>
      <c r="B56" s="23" t="s">
        <v>2</v>
      </c>
      <c r="C56" s="26">
        <v>86787669.722222224</v>
      </c>
      <c r="D56" s="26">
        <v>76641842.846153796</v>
      </c>
      <c r="E56" s="26">
        <v>83617654.666666701</v>
      </c>
      <c r="F56" s="26">
        <v>103117646.59999999</v>
      </c>
      <c r="G56" s="26">
        <v>92606212.700000003</v>
      </c>
      <c r="H56" s="26">
        <v>120871444.518519</v>
      </c>
      <c r="I56" s="26">
        <v>155786237.5</v>
      </c>
      <c r="J56" s="26">
        <v>174255357.653846</v>
      </c>
      <c r="K56" s="26">
        <v>198540288.44</v>
      </c>
      <c r="L56" s="26">
        <v>216872293.5</v>
      </c>
      <c r="M56" s="26">
        <v>417228168.08695698</v>
      </c>
      <c r="N56" s="29">
        <v>320625774.94999999</v>
      </c>
      <c r="O56" s="29">
        <v>536704458</v>
      </c>
      <c r="P56" s="29">
        <v>585911352</v>
      </c>
      <c r="Q56" s="29">
        <v>524240231</v>
      </c>
      <c r="R56" s="26">
        <v>55923416</v>
      </c>
      <c r="S56" s="26">
        <v>6111708</v>
      </c>
    </row>
    <row r="57" spans="1:19" x14ac:dyDescent="0.2">
      <c r="A57" s="24" t="s">
        <v>25</v>
      </c>
      <c r="B57" s="23" t="s">
        <v>2</v>
      </c>
      <c r="C57" s="26">
        <v>30132224.722222224</v>
      </c>
      <c r="D57" s="26">
        <v>9280964.6923076902</v>
      </c>
      <c r="E57" s="26">
        <v>16433869.925925899</v>
      </c>
      <c r="F57" s="26">
        <v>11227572.5</v>
      </c>
      <c r="G57" s="26">
        <v>8572948.2666666694</v>
      </c>
      <c r="H57" s="26">
        <v>21395084.925925899</v>
      </c>
      <c r="I57" s="26">
        <v>19787520.538461499</v>
      </c>
      <c r="J57" s="26">
        <v>8927104.9615384601</v>
      </c>
      <c r="K57" s="26">
        <v>10116445.640000001</v>
      </c>
      <c r="L57" s="26">
        <v>18530252.041666701</v>
      </c>
      <c r="M57" s="26">
        <v>15535598.478260901</v>
      </c>
      <c r="N57" s="29">
        <v>20538756.100000001</v>
      </c>
      <c r="O57" s="29">
        <v>16269557</v>
      </c>
      <c r="P57" s="29">
        <v>52166994</v>
      </c>
      <c r="Q57" s="29">
        <v>70499568</v>
      </c>
      <c r="R57" s="26">
        <v>6249843</v>
      </c>
      <c r="S57" s="26">
        <v>6111708</v>
      </c>
    </row>
    <row r="58" spans="1:19" x14ac:dyDescent="0.2">
      <c r="A58" s="24" t="s">
        <v>26</v>
      </c>
      <c r="B58" s="23" t="s">
        <v>2</v>
      </c>
      <c r="C58" s="31">
        <f>SUM(C55:C57)</f>
        <v>144419996.05555558</v>
      </c>
      <c r="D58" s="31">
        <f>SUM(D55:D57)</f>
        <v>106091926.1538461</v>
      </c>
      <c r="E58" s="31">
        <f t="shared" ref="E58:H58" si="21">SUM(E55:E57)</f>
        <v>122266275.7037037</v>
      </c>
      <c r="F58" s="31">
        <f t="shared" si="21"/>
        <v>141532721.56666669</v>
      </c>
      <c r="G58" s="31">
        <f t="shared" si="21"/>
        <v>134625333.76666668</v>
      </c>
      <c r="H58" s="31">
        <f t="shared" si="21"/>
        <v>190431647.44444489</v>
      </c>
      <c r="I58" s="31">
        <f t="shared" ref="I58:J58" si="22">SUM(I55:I57)</f>
        <v>228559776.26923072</v>
      </c>
      <c r="J58" s="31">
        <f t="shared" si="22"/>
        <v>227013064.30769217</v>
      </c>
      <c r="K58" s="31">
        <f t="shared" ref="K58:M58" si="23">SUM(K55:K57)</f>
        <v>258016280.88</v>
      </c>
      <c r="L58" s="31">
        <f t="shared" si="23"/>
        <v>305122489.70833337</v>
      </c>
      <c r="M58" s="31">
        <f t="shared" si="23"/>
        <v>613739676.56521785</v>
      </c>
      <c r="N58" s="31">
        <v>451790850.20000005</v>
      </c>
      <c r="O58" s="31">
        <v>661379661</v>
      </c>
      <c r="P58" s="31">
        <v>876931976</v>
      </c>
      <c r="Q58" s="31">
        <v>793754775</v>
      </c>
      <c r="R58" s="31">
        <v>115454134</v>
      </c>
      <c r="S58" s="31">
        <v>145946156</v>
      </c>
    </row>
    <row r="59" spans="1:19" x14ac:dyDescent="0.2">
      <c r="A59" s="24"/>
      <c r="B59" s="23"/>
      <c r="C59" s="26"/>
      <c r="D59" s="26"/>
      <c r="E59" s="26"/>
      <c r="F59" s="26"/>
      <c r="G59" s="26"/>
      <c r="H59" s="26"/>
      <c r="I59" s="26"/>
      <c r="J59" s="26"/>
      <c r="K59" s="26"/>
      <c r="L59" s="26"/>
      <c r="N59" s="26"/>
      <c r="O59" s="26"/>
      <c r="P59" s="26"/>
      <c r="Q59" s="26"/>
      <c r="R59" s="26"/>
      <c r="S59" s="26"/>
    </row>
    <row r="60" spans="1:19" x14ac:dyDescent="0.2">
      <c r="A60" s="24" t="s">
        <v>119</v>
      </c>
      <c r="B60" s="23" t="s">
        <v>2</v>
      </c>
      <c r="C60" s="31">
        <v>39166698.833333336</v>
      </c>
      <c r="D60" s="31">
        <v>28770234.153846201</v>
      </c>
      <c r="E60" s="31">
        <v>86838273.407407403</v>
      </c>
      <c r="F60" s="31">
        <v>63041030.366666697</v>
      </c>
      <c r="G60" s="31">
        <v>53925789</v>
      </c>
      <c r="H60" s="31">
        <v>67850945.370370403</v>
      </c>
      <c r="I60" s="31">
        <v>75955332.038461506</v>
      </c>
      <c r="J60" s="31">
        <v>66498269.653846197</v>
      </c>
      <c r="K60" s="31">
        <v>51207214.880000003</v>
      </c>
      <c r="L60" s="31">
        <v>57199857.375</v>
      </c>
      <c r="M60" s="31">
        <v>79474195.695652202</v>
      </c>
      <c r="N60" s="31">
        <v>99714462.700000003</v>
      </c>
      <c r="O60" s="31">
        <v>1332564678</v>
      </c>
      <c r="P60" s="31">
        <v>1448231225</v>
      </c>
      <c r="Q60" s="31">
        <v>2529363235</v>
      </c>
      <c r="R60" s="31">
        <v>110037625</v>
      </c>
      <c r="S60" s="31">
        <v>93967149</v>
      </c>
    </row>
    <row r="61" spans="1:19" x14ac:dyDescent="0.2">
      <c r="A61" s="24"/>
      <c r="B61" s="23"/>
      <c r="C61" s="26"/>
      <c r="D61" s="26"/>
      <c r="E61" s="26"/>
      <c r="F61" s="26"/>
      <c r="G61" s="26"/>
      <c r="H61" s="26"/>
      <c r="I61" s="26"/>
      <c r="J61" s="26"/>
      <c r="K61" s="26"/>
      <c r="L61" s="26"/>
      <c r="N61" s="26"/>
      <c r="O61" s="26"/>
      <c r="P61" s="26"/>
      <c r="Q61" s="26"/>
      <c r="R61" s="26"/>
      <c r="S61" s="26"/>
    </row>
    <row r="62" spans="1:19" x14ac:dyDescent="0.2">
      <c r="A62" s="24" t="s">
        <v>42</v>
      </c>
      <c r="B62" s="23" t="s">
        <v>2</v>
      </c>
      <c r="C62" s="34">
        <f>C53+C58+C60</f>
        <v>349954897.05555552</v>
      </c>
      <c r="D62" s="34">
        <f>D60+D58+D53</f>
        <v>249163603.19230729</v>
      </c>
      <c r="E62" s="34">
        <v>329336945.37037009</v>
      </c>
      <c r="F62" s="34">
        <f>F60+F58+F53</f>
        <v>317535974.40000039</v>
      </c>
      <c r="G62" s="34">
        <f>G60+G58+G53</f>
        <v>295581525.29999971</v>
      </c>
      <c r="H62" s="34">
        <f t="shared" ref="H62:M62" si="24">H53+H58+H60</f>
        <v>395665071.74074125</v>
      </c>
      <c r="I62" s="34">
        <f t="shared" si="24"/>
        <v>489516996.69230723</v>
      </c>
      <c r="J62" s="34">
        <f t="shared" si="24"/>
        <v>466074254.23076934</v>
      </c>
      <c r="K62" s="34">
        <f t="shared" si="24"/>
        <v>503061981.67999995</v>
      </c>
      <c r="L62" s="34">
        <f t="shared" si="24"/>
        <v>566615120.37500036</v>
      </c>
      <c r="M62" s="34">
        <f t="shared" si="24"/>
        <v>1101686776.52174</v>
      </c>
      <c r="N62" s="27">
        <v>845129163.85000014</v>
      </c>
      <c r="O62" s="27">
        <v>2499273263</v>
      </c>
      <c r="P62" s="27">
        <v>3014411965</v>
      </c>
      <c r="Q62" s="27">
        <v>3971419943</v>
      </c>
      <c r="R62" s="27">
        <v>1025728636</v>
      </c>
      <c r="S62" s="27">
        <v>1146880825</v>
      </c>
    </row>
    <row r="63" spans="1:19" x14ac:dyDescent="0.2">
      <c r="A63" s="24"/>
      <c r="B63" s="23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29"/>
      <c r="O63" s="29"/>
      <c r="P63" s="29"/>
      <c r="Q63" s="29"/>
      <c r="R63" s="29"/>
      <c r="S63" s="29"/>
    </row>
    <row r="64" spans="1:19" x14ac:dyDescent="0.2">
      <c r="A64" s="24" t="s">
        <v>120</v>
      </c>
      <c r="B64" s="2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29"/>
      <c r="O64" s="29"/>
      <c r="P64" s="29"/>
      <c r="Q64" s="29"/>
      <c r="R64" s="29"/>
      <c r="S64" s="29"/>
    </row>
    <row r="65" spans="1:19" x14ac:dyDescent="0.2">
      <c r="A65" s="24" t="s">
        <v>43</v>
      </c>
      <c r="B65" s="23" t="s">
        <v>2</v>
      </c>
      <c r="C65" s="26">
        <v>250088700.72222221</v>
      </c>
      <c r="D65" s="26">
        <v>191334354.57692301</v>
      </c>
      <c r="E65" s="26">
        <v>217674561.37037</v>
      </c>
      <c r="F65" s="26">
        <v>232662076.26666701</v>
      </c>
      <c r="G65" s="26">
        <v>227557613.66666701</v>
      </c>
      <c r="H65" s="26">
        <v>295561742.07407397</v>
      </c>
      <c r="I65" s="26">
        <v>348808687.07692301</v>
      </c>
      <c r="J65" s="26">
        <v>346650401.19230801</v>
      </c>
      <c r="K65" s="26">
        <v>412102892.04000002</v>
      </c>
      <c r="L65" s="26">
        <v>446795054.66666698</v>
      </c>
      <c r="M65" s="26">
        <v>811855308.69565201</v>
      </c>
      <c r="N65" s="26">
        <v>604502891.14999998</v>
      </c>
      <c r="O65" s="26">
        <v>857565125</v>
      </c>
      <c r="P65" s="26">
        <v>993439756</v>
      </c>
      <c r="Q65" s="26">
        <v>1052500461</v>
      </c>
      <c r="R65" s="26">
        <v>1218283288</v>
      </c>
      <c r="S65" s="26">
        <v>1375244403</v>
      </c>
    </row>
    <row r="66" spans="1:19" x14ac:dyDescent="0.2">
      <c r="A66" s="24" t="s">
        <v>44</v>
      </c>
      <c r="B66" s="23" t="s">
        <v>2</v>
      </c>
      <c r="C66" s="26">
        <v>141003155.66666666</v>
      </c>
      <c r="D66" s="26">
        <v>132429302.038462</v>
      </c>
      <c r="E66" s="26">
        <v>184593984.777778</v>
      </c>
      <c r="F66" s="26">
        <v>187734328.43333301</v>
      </c>
      <c r="G66" s="26">
        <v>222955161.19999999</v>
      </c>
      <c r="H66" s="26">
        <v>326200882.851852</v>
      </c>
      <c r="I66" s="26">
        <v>390037365.115385</v>
      </c>
      <c r="J66" s="26">
        <v>185803602.96153799</v>
      </c>
      <c r="K66" s="26">
        <v>331053195.95999998</v>
      </c>
      <c r="L66" s="26">
        <v>329501389.83333302</v>
      </c>
      <c r="M66" s="26">
        <v>387086166.43478298</v>
      </c>
      <c r="N66" s="26">
        <v>393610613.44999999</v>
      </c>
      <c r="O66" s="26">
        <v>660871865</v>
      </c>
      <c r="P66" s="26">
        <v>758121610</v>
      </c>
      <c r="Q66" s="26">
        <v>904077010</v>
      </c>
      <c r="R66" s="26">
        <v>2698760862</v>
      </c>
      <c r="S66" s="26">
        <v>1274238820</v>
      </c>
    </row>
    <row r="67" spans="1:19" x14ac:dyDescent="0.2">
      <c r="A67" s="24" t="s">
        <v>45</v>
      </c>
      <c r="B67" s="23" t="s">
        <v>2</v>
      </c>
      <c r="C67" s="26">
        <v>16365263.777777778</v>
      </c>
      <c r="D67" s="26">
        <v>28705937.461538501</v>
      </c>
      <c r="E67" s="26">
        <v>54232561.296296299</v>
      </c>
      <c r="F67" s="26">
        <v>19649954.199999999</v>
      </c>
      <c r="G67" s="26">
        <v>6955621.4000000004</v>
      </c>
      <c r="H67" s="26">
        <v>27571341.962963</v>
      </c>
      <c r="I67" s="26">
        <v>48393665.307692297</v>
      </c>
      <c r="J67" s="26">
        <v>39281523.961538501</v>
      </c>
      <c r="K67" s="26">
        <v>114220062.88</v>
      </c>
      <c r="L67" s="26">
        <v>135700816.625</v>
      </c>
      <c r="M67" s="26">
        <v>108760226.26086999</v>
      </c>
      <c r="N67" s="26">
        <v>39792540.700000003</v>
      </c>
      <c r="O67" s="26">
        <v>39298906</v>
      </c>
      <c r="P67" s="26">
        <v>67788548</v>
      </c>
      <c r="Q67" s="26">
        <v>87920946</v>
      </c>
      <c r="R67" s="26">
        <v>111606896</v>
      </c>
      <c r="S67" s="26">
        <v>86541096</v>
      </c>
    </row>
    <row r="68" spans="1:19" x14ac:dyDescent="0.2">
      <c r="A68" s="24" t="s">
        <v>46</v>
      </c>
      <c r="B68" s="23" t="s">
        <v>2</v>
      </c>
      <c r="C68" s="34">
        <f>SUM(C65:C67)</f>
        <v>407457120.16666663</v>
      </c>
      <c r="D68" s="34">
        <f>SUM(D65:D67)</f>
        <v>352469594.07692349</v>
      </c>
      <c r="E68" s="34">
        <v>456501107.4444443</v>
      </c>
      <c r="F68" s="34">
        <f t="shared" ref="F68:K68" si="25">SUM(F65:F67)</f>
        <v>440046358.90000004</v>
      </c>
      <c r="G68" s="34">
        <f t="shared" si="25"/>
        <v>457468396.26666701</v>
      </c>
      <c r="H68" s="34">
        <f t="shared" si="25"/>
        <v>649333966.88888896</v>
      </c>
      <c r="I68" s="34">
        <f t="shared" si="25"/>
        <v>787239717.50000024</v>
      </c>
      <c r="J68" s="34">
        <f t="shared" si="25"/>
        <v>571735528.11538458</v>
      </c>
      <c r="K68" s="34">
        <f t="shared" si="25"/>
        <v>857376150.88</v>
      </c>
      <c r="L68" s="34">
        <f t="shared" ref="L68:M68" si="26">SUM(L65:L67)</f>
        <v>911997261.125</v>
      </c>
      <c r="M68" s="34">
        <f t="shared" si="26"/>
        <v>1307701701.391305</v>
      </c>
      <c r="N68" s="27">
        <v>1037906045.3</v>
      </c>
      <c r="O68" s="27">
        <v>1557735895</v>
      </c>
      <c r="P68" s="27">
        <v>1819349914</v>
      </c>
      <c r="Q68" s="27">
        <v>2044498417</v>
      </c>
      <c r="R68" s="27">
        <v>4028651046</v>
      </c>
      <c r="S68" s="27">
        <v>2736024320</v>
      </c>
    </row>
    <row r="69" spans="1:19" x14ac:dyDescent="0.2">
      <c r="A69" s="24"/>
      <c r="B69" s="23"/>
      <c r="C69" s="36"/>
      <c r="D69" s="36"/>
      <c r="E69" s="36"/>
      <c r="F69" s="36"/>
      <c r="G69" s="36"/>
      <c r="H69" s="36"/>
      <c r="I69" s="36"/>
      <c r="J69" s="36"/>
      <c r="K69" s="36"/>
      <c r="L69" s="36"/>
      <c r="N69" s="27"/>
      <c r="O69" s="27"/>
      <c r="P69" s="27"/>
      <c r="Q69" s="27"/>
      <c r="R69" s="27"/>
      <c r="S69" s="27"/>
    </row>
    <row r="70" spans="1:19" x14ac:dyDescent="0.2">
      <c r="A70" s="24" t="s">
        <v>47</v>
      </c>
      <c r="B70" s="23" t="s">
        <v>2</v>
      </c>
      <c r="C70" s="34">
        <f>C62+C68</f>
        <v>757412017.22222209</v>
      </c>
      <c r="D70" s="34">
        <f>D62+D68</f>
        <v>601633197.26923084</v>
      </c>
      <c r="E70" s="34">
        <v>785838052.81481433</v>
      </c>
      <c r="F70" s="34">
        <f t="shared" ref="F70:K70" si="27">F62+F68</f>
        <v>757582333.30000043</v>
      </c>
      <c r="G70" s="34">
        <f t="shared" si="27"/>
        <v>753049921.56666672</v>
      </c>
      <c r="H70" s="34">
        <f t="shared" si="27"/>
        <v>1044999038.6296302</v>
      </c>
      <c r="I70" s="34">
        <f t="shared" si="27"/>
        <v>1276756714.1923075</v>
      </c>
      <c r="J70" s="34">
        <f t="shared" si="27"/>
        <v>1037809782.346154</v>
      </c>
      <c r="K70" s="34">
        <f t="shared" si="27"/>
        <v>1360438132.5599999</v>
      </c>
      <c r="L70" s="34">
        <f t="shared" ref="L70:M70" si="28">L62+L68</f>
        <v>1478612381.5000005</v>
      </c>
      <c r="M70" s="34">
        <f t="shared" si="28"/>
        <v>2409388477.9130449</v>
      </c>
      <c r="N70" s="27">
        <v>1883035209.1500001</v>
      </c>
      <c r="O70" s="27">
        <v>4057009158</v>
      </c>
      <c r="P70" s="27">
        <v>4833761878</v>
      </c>
      <c r="Q70" s="27">
        <v>6015918360</v>
      </c>
      <c r="R70" s="27">
        <v>5054379681</v>
      </c>
      <c r="S70" s="27">
        <v>3882905145</v>
      </c>
    </row>
    <row r="71" spans="1:19" x14ac:dyDescent="0.2">
      <c r="A71" s="24"/>
      <c r="B71" s="23"/>
      <c r="C71" s="37"/>
      <c r="D71" s="37"/>
      <c r="E71" s="37"/>
      <c r="F71" s="37"/>
      <c r="G71" s="37"/>
      <c r="H71" s="37"/>
      <c r="I71" s="37"/>
      <c r="J71" s="37"/>
      <c r="K71" s="37"/>
      <c r="L71" s="37"/>
      <c r="N71" s="29"/>
      <c r="O71" s="29"/>
      <c r="P71" s="29"/>
      <c r="Q71" s="29"/>
      <c r="R71" s="29"/>
      <c r="S71" s="29"/>
    </row>
    <row r="72" spans="1:19" x14ac:dyDescent="0.2">
      <c r="A72" s="24" t="s">
        <v>136</v>
      </c>
      <c r="B72" s="23"/>
      <c r="C72" s="38"/>
      <c r="D72" s="38"/>
      <c r="E72" s="38"/>
      <c r="F72" s="38"/>
      <c r="G72" s="38"/>
      <c r="H72" s="38"/>
      <c r="I72" s="38"/>
      <c r="J72" s="38"/>
      <c r="K72" s="38"/>
      <c r="L72" s="38"/>
      <c r="N72" s="29"/>
      <c r="O72" s="29"/>
      <c r="P72" s="29"/>
      <c r="Q72" s="29"/>
      <c r="R72" s="29"/>
      <c r="S72" s="29"/>
    </row>
    <row r="73" spans="1:19" x14ac:dyDescent="0.2">
      <c r="A73" s="24" t="s">
        <v>123</v>
      </c>
      <c r="B73" s="23" t="s">
        <v>2</v>
      </c>
      <c r="C73" s="34">
        <f t="shared" ref="C73:M73" si="29">C70-C79</f>
        <v>213378941.83333325</v>
      </c>
      <c r="D73" s="34">
        <f t="shared" si="29"/>
        <v>187970346.07692283</v>
      </c>
      <c r="E73" s="34">
        <f t="shared" si="29"/>
        <v>284648628.44444394</v>
      </c>
      <c r="F73" s="34">
        <f t="shared" si="29"/>
        <v>258285147.73333311</v>
      </c>
      <c r="G73" s="34">
        <f t="shared" si="29"/>
        <v>217757529.69999975</v>
      </c>
      <c r="H73" s="34">
        <f t="shared" si="29"/>
        <v>334830537.81481445</v>
      </c>
      <c r="I73" s="34">
        <f t="shared" si="29"/>
        <v>410681512.57692349</v>
      </c>
      <c r="J73" s="34">
        <f t="shared" si="29"/>
        <v>433091275.2307694</v>
      </c>
      <c r="K73" s="34">
        <f t="shared" si="29"/>
        <v>510979785.31999993</v>
      </c>
      <c r="L73" s="34">
        <f t="shared" si="29"/>
        <v>572016205.91666651</v>
      </c>
      <c r="M73" s="34">
        <f t="shared" si="29"/>
        <v>1068451696.391305</v>
      </c>
      <c r="N73" s="27">
        <v>851536321.30000007</v>
      </c>
      <c r="O73" s="27">
        <v>1918962354</v>
      </c>
      <c r="P73" s="27">
        <v>2400873353</v>
      </c>
      <c r="Q73" s="27">
        <v>3425693715</v>
      </c>
      <c r="R73" s="27">
        <v>1138631996</v>
      </c>
      <c r="S73" s="27">
        <v>1444620788</v>
      </c>
    </row>
    <row r="74" spans="1:19" x14ac:dyDescent="0.2">
      <c r="A74" s="24"/>
      <c r="B74" s="23"/>
      <c r="C74" s="35"/>
      <c r="D74" s="35"/>
      <c r="E74" s="35"/>
      <c r="F74" s="35"/>
      <c r="G74" s="35"/>
      <c r="H74" s="35"/>
      <c r="I74" s="35"/>
      <c r="J74" s="35"/>
      <c r="K74" s="35"/>
      <c r="L74" s="35"/>
      <c r="N74" s="29"/>
      <c r="O74" s="29"/>
      <c r="P74" s="29"/>
      <c r="Q74" s="29"/>
      <c r="R74" s="29"/>
      <c r="S74" s="29"/>
    </row>
    <row r="75" spans="1:19" x14ac:dyDescent="0.2">
      <c r="A75" s="24" t="s">
        <v>122</v>
      </c>
      <c r="B75" s="23"/>
      <c r="C75" s="35"/>
      <c r="D75" s="35"/>
      <c r="E75" s="35"/>
      <c r="F75" s="35"/>
      <c r="G75" s="35"/>
      <c r="H75" s="35"/>
      <c r="I75" s="35"/>
      <c r="J75" s="35"/>
      <c r="K75" s="35"/>
      <c r="L75" s="35"/>
    </row>
    <row r="76" spans="1:19" x14ac:dyDescent="0.2">
      <c r="A76" s="24" t="s">
        <v>48</v>
      </c>
      <c r="B76" s="23" t="s">
        <v>2</v>
      </c>
      <c r="C76" s="26">
        <v>63147018</v>
      </c>
      <c r="D76" s="26">
        <v>53564318</v>
      </c>
      <c r="E76" s="26">
        <v>62619077.407407403</v>
      </c>
      <c r="F76" s="26">
        <v>69913120.833333299</v>
      </c>
      <c r="G76" s="26">
        <v>63259405.100000001</v>
      </c>
      <c r="H76" s="26">
        <v>92678762.666666701</v>
      </c>
      <c r="I76" s="26">
        <v>105293090.461538</v>
      </c>
      <c r="J76" s="26">
        <v>92436432.538461506</v>
      </c>
      <c r="K76" s="26">
        <v>106817273.84</v>
      </c>
      <c r="L76" s="26">
        <v>111132490.041667</v>
      </c>
      <c r="M76" s="26">
        <v>183135115.30434799</v>
      </c>
      <c r="N76" s="26">
        <v>140711233.80000001</v>
      </c>
      <c r="O76" s="26">
        <v>621453646</v>
      </c>
      <c r="P76" s="26">
        <v>233724475</v>
      </c>
      <c r="Q76" s="26">
        <v>41057425</v>
      </c>
      <c r="R76" s="26">
        <v>480305445</v>
      </c>
      <c r="S76" s="26">
        <v>479719532</v>
      </c>
    </row>
    <row r="77" spans="1:19" x14ac:dyDescent="0.2">
      <c r="A77" s="24" t="s">
        <v>49</v>
      </c>
      <c r="B77" s="23" t="s">
        <v>2</v>
      </c>
      <c r="C77" s="26">
        <v>268214191.77777779</v>
      </c>
      <c r="D77" s="26">
        <v>157363362</v>
      </c>
      <c r="E77" s="26">
        <v>161800375.851852</v>
      </c>
      <c r="F77" s="26">
        <v>180300301.26666701</v>
      </c>
      <c r="G77" s="26">
        <v>169190702.09999999</v>
      </c>
      <c r="H77" s="26">
        <v>236697269.555556</v>
      </c>
      <c r="I77" s="26">
        <v>254404048.80769199</v>
      </c>
      <c r="J77" s="26">
        <v>203175614.46153799</v>
      </c>
      <c r="K77" s="26">
        <v>194992379.59999999</v>
      </c>
      <c r="L77" s="26">
        <v>220106349.79166701</v>
      </c>
      <c r="M77" s="26">
        <v>285510147.91304398</v>
      </c>
      <c r="N77" s="26">
        <v>255214822.69999999</v>
      </c>
      <c r="O77" s="26">
        <v>913642163</v>
      </c>
      <c r="P77" s="26">
        <v>1096127842</v>
      </c>
      <c r="Q77" s="26">
        <v>1328377998</v>
      </c>
      <c r="R77" s="26">
        <v>1267945161</v>
      </c>
      <c r="S77" s="26">
        <v>742389453</v>
      </c>
    </row>
    <row r="78" spans="1:19" x14ac:dyDescent="0.2">
      <c r="A78" s="24" t="s">
        <v>50</v>
      </c>
      <c r="B78" s="23" t="s">
        <v>2</v>
      </c>
      <c r="C78" s="39">
        <v>212671865.6111111</v>
      </c>
      <c r="D78" s="26">
        <v>202735171.19230801</v>
      </c>
      <c r="E78" s="26">
        <v>276769971.11111099</v>
      </c>
      <c r="F78" s="26">
        <v>249083763.466667</v>
      </c>
      <c r="G78" s="26">
        <v>302842284.66666698</v>
      </c>
      <c r="H78" s="26">
        <v>380792468.59259301</v>
      </c>
      <c r="I78" s="26">
        <v>506378062.34615397</v>
      </c>
      <c r="J78" s="26">
        <v>309106460.115385</v>
      </c>
      <c r="K78" s="26">
        <v>547648693.79999995</v>
      </c>
      <c r="L78" s="26">
        <v>575357335.75</v>
      </c>
      <c r="M78" s="26">
        <v>872291518.30434799</v>
      </c>
      <c r="N78" s="26">
        <v>635572831.35000002</v>
      </c>
      <c r="O78" s="26">
        <v>602950995</v>
      </c>
      <c r="P78" s="26">
        <v>1103036207</v>
      </c>
      <c r="Q78" s="26">
        <v>1220789222</v>
      </c>
      <c r="R78" s="26">
        <v>2167497079</v>
      </c>
      <c r="S78" s="26">
        <v>1216175372</v>
      </c>
    </row>
    <row r="79" spans="1:19" x14ac:dyDescent="0.2">
      <c r="A79" s="24" t="s">
        <v>51</v>
      </c>
      <c r="B79" s="23" t="s">
        <v>2</v>
      </c>
      <c r="C79" s="34">
        <f t="shared" ref="C79:H79" si="30">SUM(C76:C78)</f>
        <v>544033075.38888884</v>
      </c>
      <c r="D79" s="34">
        <f t="shared" si="30"/>
        <v>413662851.19230801</v>
      </c>
      <c r="E79" s="34">
        <f t="shared" si="30"/>
        <v>501189424.37037039</v>
      </c>
      <c r="F79" s="34">
        <f t="shared" si="30"/>
        <v>499297185.56666732</v>
      </c>
      <c r="G79" s="34">
        <f t="shared" si="30"/>
        <v>535292391.86666697</v>
      </c>
      <c r="H79" s="34">
        <f t="shared" si="30"/>
        <v>710168500.81481576</v>
      </c>
      <c r="I79" s="34">
        <f t="shared" ref="I79:J79" si="31">SUM(I76:I78)</f>
        <v>866075201.61538398</v>
      </c>
      <c r="J79" s="34">
        <f t="shared" si="31"/>
        <v>604718507.11538458</v>
      </c>
      <c r="K79" s="34">
        <f t="shared" ref="K79" si="32">SUM(K76:K78)</f>
        <v>849458347.24000001</v>
      </c>
      <c r="L79" s="34">
        <f t="shared" ref="L79:M79" si="33">SUM(L76:L78)</f>
        <v>906596175.58333397</v>
      </c>
      <c r="M79" s="34">
        <f t="shared" si="33"/>
        <v>1340936781.52174</v>
      </c>
      <c r="N79" s="27">
        <v>1031498887.85</v>
      </c>
      <c r="O79" s="27">
        <v>2138046804</v>
      </c>
      <c r="P79" s="27">
        <v>2432888525</v>
      </c>
      <c r="Q79" s="27">
        <v>2590224645</v>
      </c>
      <c r="R79" s="27">
        <v>3915747685</v>
      </c>
      <c r="S79" s="27">
        <v>2438284357</v>
      </c>
    </row>
    <row r="80" spans="1:19" x14ac:dyDescent="0.2">
      <c r="A80" s="24"/>
      <c r="B80" s="23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5"/>
      <c r="N80" s="27"/>
      <c r="O80" s="27"/>
      <c r="P80" s="27"/>
      <c r="Q80" s="27"/>
      <c r="R80" s="27"/>
      <c r="S80" s="27"/>
    </row>
    <row r="81" spans="1:19" x14ac:dyDescent="0.2">
      <c r="A81" s="40" t="s">
        <v>52</v>
      </c>
      <c r="B81" s="41" t="s">
        <v>2</v>
      </c>
      <c r="C81" s="34">
        <f t="shared" ref="C81:H81" si="34">C79+C73</f>
        <v>757412017.22222209</v>
      </c>
      <c r="D81" s="34">
        <f t="shared" si="34"/>
        <v>601633197.26923084</v>
      </c>
      <c r="E81" s="34">
        <f t="shared" si="34"/>
        <v>785838052.81481433</v>
      </c>
      <c r="F81" s="34">
        <f t="shared" si="34"/>
        <v>757582333.30000043</v>
      </c>
      <c r="G81" s="34">
        <f t="shared" si="34"/>
        <v>753049921.56666672</v>
      </c>
      <c r="H81" s="34">
        <f t="shared" si="34"/>
        <v>1044999038.6296302</v>
      </c>
      <c r="I81" s="34">
        <f t="shared" ref="I81:J81" si="35">I79+I73</f>
        <v>1276756714.1923075</v>
      </c>
      <c r="J81" s="34">
        <f t="shared" si="35"/>
        <v>1037809782.346154</v>
      </c>
      <c r="K81" s="34">
        <f t="shared" ref="K81" si="36">K79+K73</f>
        <v>1360438132.5599999</v>
      </c>
      <c r="L81" s="34">
        <f t="shared" ref="L81:M81" si="37">L79+L73</f>
        <v>1478612381.5000005</v>
      </c>
      <c r="M81" s="34">
        <f t="shared" si="37"/>
        <v>2409388477.9130449</v>
      </c>
      <c r="N81" s="27">
        <v>1883035209.1500001</v>
      </c>
      <c r="O81" s="27">
        <v>4057009158</v>
      </c>
      <c r="P81" s="27">
        <v>4833761878</v>
      </c>
      <c r="Q81" s="27">
        <v>6015918360</v>
      </c>
      <c r="R81" s="27">
        <v>5054379681</v>
      </c>
      <c r="S81" s="27">
        <v>3882905145</v>
      </c>
    </row>
    <row r="82" spans="1:19" x14ac:dyDescent="0.2">
      <c r="A82" s="24"/>
      <c r="B82" s="23"/>
    </row>
    <row r="83" spans="1:19" x14ac:dyDescent="0.2">
      <c r="A83" s="24"/>
      <c r="B83" s="23"/>
    </row>
    <row r="84" spans="1:19" s="3" customFormat="1" ht="15.75" x14ac:dyDescent="0.25">
      <c r="A84" s="50" t="s">
        <v>32</v>
      </c>
    </row>
    <row r="85" spans="1:19" x14ac:dyDescent="0.2">
      <c r="A85" s="24" t="s">
        <v>80</v>
      </c>
    </row>
    <row r="86" spans="1:19" s="3" customFormat="1" x14ac:dyDescent="0.2">
      <c r="A86" s="51"/>
      <c r="B86" s="52"/>
      <c r="C86" s="53">
        <v>2008</v>
      </c>
      <c r="D86" s="53">
        <v>2009</v>
      </c>
      <c r="E86" s="53">
        <v>2010</v>
      </c>
      <c r="F86" s="53">
        <v>2011</v>
      </c>
      <c r="G86" s="53">
        <v>2012</v>
      </c>
      <c r="H86" s="53">
        <v>2013</v>
      </c>
      <c r="I86" s="53">
        <v>2014</v>
      </c>
      <c r="J86" s="53">
        <v>2015</v>
      </c>
      <c r="K86" s="53">
        <v>2016</v>
      </c>
      <c r="L86" s="53">
        <v>2017</v>
      </c>
      <c r="M86" s="53">
        <v>2018</v>
      </c>
      <c r="N86" s="53">
        <v>2019</v>
      </c>
      <c r="O86" s="53">
        <v>2020</v>
      </c>
      <c r="P86" s="53">
        <v>2021</v>
      </c>
      <c r="Q86" s="53">
        <v>2022</v>
      </c>
      <c r="R86" s="53">
        <v>2023</v>
      </c>
      <c r="S86" s="53">
        <v>2024</v>
      </c>
    </row>
    <row r="87" spans="1:19" x14ac:dyDescent="0.2">
      <c r="A87" s="4" t="s">
        <v>8</v>
      </c>
      <c r="B87" s="4" t="s">
        <v>9</v>
      </c>
      <c r="C87" s="42">
        <f t="shared" ref="C87:O87" si="38">((C40+C42)/C70)*100</f>
        <v>4.3962597809059911</v>
      </c>
      <c r="D87" s="42">
        <f t="shared" si="38"/>
        <v>14.880231948156149</v>
      </c>
      <c r="E87" s="42">
        <f t="shared" si="38"/>
        <v>22.418790501388017</v>
      </c>
      <c r="F87" s="42">
        <f t="shared" si="38"/>
        <v>10.766398812132026</v>
      </c>
      <c r="G87" s="42">
        <f t="shared" si="38"/>
        <v>5.1038187552524867</v>
      </c>
      <c r="H87" s="42">
        <f t="shared" si="38"/>
        <v>18.619861630896629</v>
      </c>
      <c r="I87" s="42">
        <f t="shared" si="38"/>
        <v>16.680612263174197</v>
      </c>
      <c r="J87" s="42">
        <f t="shared" si="38"/>
        <v>16.835960720344506</v>
      </c>
      <c r="K87" s="42">
        <f t="shared" si="38"/>
        <v>34.552123989311106</v>
      </c>
      <c r="L87" s="42">
        <f t="shared" si="38"/>
        <v>29.696912780225524</v>
      </c>
      <c r="M87" s="42">
        <f t="shared" si="38"/>
        <v>30.265162326362006</v>
      </c>
      <c r="N87" s="42">
        <f t="shared" si="38"/>
        <v>27.579939453487906</v>
      </c>
      <c r="O87" s="42">
        <f t="shared" si="38"/>
        <v>10.538431005434767</v>
      </c>
      <c r="P87" s="42">
        <f t="shared" ref="P87:R87" si="39">((P40+P42)/P70)*100</f>
        <v>10.704739953265857</v>
      </c>
      <c r="Q87" s="42">
        <f t="shared" si="39"/>
        <v>17.350730121942679</v>
      </c>
      <c r="R87" s="42">
        <f t="shared" si="39"/>
        <v>10.531183678205357</v>
      </c>
      <c r="S87" s="42">
        <f t="shared" ref="S87" si="40">((S40+S42)/S70)*100</f>
        <v>8.749236211383165</v>
      </c>
    </row>
    <row r="88" spans="1:19" x14ac:dyDescent="0.2">
      <c r="A88" s="4" t="s">
        <v>10</v>
      </c>
      <c r="B88" s="4" t="s">
        <v>9</v>
      </c>
      <c r="C88" s="42">
        <f t="shared" ref="C88:O88" si="41">((C40/C26)*100)</f>
        <v>7.6451150992401882</v>
      </c>
      <c r="D88" s="42">
        <f t="shared" si="41"/>
        <v>22.357697795769138</v>
      </c>
      <c r="E88" s="42">
        <f t="shared" si="41"/>
        <v>32.582705720958387</v>
      </c>
      <c r="F88" s="42">
        <f t="shared" si="41"/>
        <v>16.278529659511847</v>
      </c>
      <c r="G88" s="42">
        <f t="shared" si="41"/>
        <v>7.5067781925357995</v>
      </c>
      <c r="H88" s="42">
        <f t="shared" si="41"/>
        <v>26.203649459339847</v>
      </c>
      <c r="I88" s="42">
        <f t="shared" si="41"/>
        <v>24.906078157453297</v>
      </c>
      <c r="J88" s="42">
        <f t="shared" si="41"/>
        <v>20.505012902872284</v>
      </c>
      <c r="K88" s="42">
        <f t="shared" si="41"/>
        <v>36.760828511033502</v>
      </c>
      <c r="L88" s="42">
        <f t="shared" si="41"/>
        <v>34.9024285334513</v>
      </c>
      <c r="M88" s="42">
        <f t="shared" si="41"/>
        <v>34.089329455661471</v>
      </c>
      <c r="N88" s="42">
        <f t="shared" si="41"/>
        <v>29.348519103273851</v>
      </c>
      <c r="O88" s="42">
        <f t="shared" si="41"/>
        <v>18.921342917824891</v>
      </c>
      <c r="P88" s="42">
        <f t="shared" ref="P88:R88" si="42">((P40/P26)*100)</f>
        <v>18.641455886998003</v>
      </c>
      <c r="Q88" s="42">
        <f t="shared" si="42"/>
        <v>30.324975508158623</v>
      </c>
      <c r="R88" s="42">
        <f t="shared" si="42"/>
        <v>16.204185299184537</v>
      </c>
      <c r="S88" s="42">
        <f t="shared" ref="S88" si="43">((S40/S26)*100)</f>
        <v>8.4211675195705542</v>
      </c>
    </row>
    <row r="89" spans="1:19" x14ac:dyDescent="0.2">
      <c r="A89" s="4" t="s">
        <v>11</v>
      </c>
      <c r="B89" s="4" t="s">
        <v>9</v>
      </c>
      <c r="C89" s="42">
        <f t="shared" ref="C89:O89" si="44">((C40+C42)/C109)*100</f>
        <v>7.9417689102925459</v>
      </c>
      <c r="D89" s="42">
        <f t="shared" si="44"/>
        <v>23.553176980006786</v>
      </c>
      <c r="E89" s="42">
        <f t="shared" si="44"/>
        <v>34.541059691394544</v>
      </c>
      <c r="F89" s="42">
        <f t="shared" si="44"/>
        <v>18.001055170651405</v>
      </c>
      <c r="G89" s="42">
        <f t="shared" si="44"/>
        <v>9.4475471842333825</v>
      </c>
      <c r="H89" s="42">
        <f t="shared" si="44"/>
        <v>27.819413792574842</v>
      </c>
      <c r="I89" s="42">
        <f t="shared" si="44"/>
        <v>26.347000946587617</v>
      </c>
      <c r="J89" s="42">
        <f t="shared" si="44"/>
        <v>22.649723395391518</v>
      </c>
      <c r="K89" s="42">
        <f t="shared" si="44"/>
        <v>37.13906778879938</v>
      </c>
      <c r="L89" s="42">
        <f t="shared" si="44"/>
        <v>36.890671530128209</v>
      </c>
      <c r="M89" s="42">
        <f t="shared" si="44"/>
        <v>36.515887662399024</v>
      </c>
      <c r="N89" s="42">
        <f t="shared" si="44"/>
        <v>32.299142301821092</v>
      </c>
      <c r="O89" s="42">
        <f t="shared" si="44"/>
        <v>22.467046570665442</v>
      </c>
      <c r="P89" s="42">
        <f t="shared" ref="P89:R89" si="45">((P40+P42)/P109)*100</f>
        <v>22.209928514220962</v>
      </c>
      <c r="Q89" s="42">
        <f t="shared" si="45"/>
        <v>34.499423658710171</v>
      </c>
      <c r="R89" s="42">
        <f t="shared" si="45"/>
        <v>17.014709693647688</v>
      </c>
      <c r="S89" s="42">
        <f t="shared" ref="S89" si="46">((S40+S42)/S109)*100</f>
        <v>10.947484610921576</v>
      </c>
    </row>
    <row r="90" spans="1:19" x14ac:dyDescent="0.2">
      <c r="A90" s="4" t="s">
        <v>12</v>
      </c>
      <c r="B90" s="4" t="s">
        <v>9</v>
      </c>
      <c r="C90" s="42">
        <f t="shared" ref="C90:O90" si="47">(C68/C78)*100</f>
        <v>191.58957344726414</v>
      </c>
      <c r="D90" s="42">
        <f t="shared" si="47"/>
        <v>173.85715167428066</v>
      </c>
      <c r="E90" s="42">
        <f t="shared" si="47"/>
        <v>164.9388138502855</v>
      </c>
      <c r="F90" s="42">
        <f t="shared" si="47"/>
        <v>176.66601498852336</v>
      </c>
      <c r="G90" s="42">
        <f t="shared" si="47"/>
        <v>151.05829648927468</v>
      </c>
      <c r="H90" s="42">
        <f t="shared" si="47"/>
        <v>170.52174621226726</v>
      </c>
      <c r="I90" s="42">
        <f t="shared" si="47"/>
        <v>155.46481493541728</v>
      </c>
      <c r="J90" s="42">
        <f t="shared" si="47"/>
        <v>184.9639531642153</v>
      </c>
      <c r="K90" s="42">
        <f t="shared" si="47"/>
        <v>156.55586520820074</v>
      </c>
      <c r="L90" s="42">
        <f t="shared" si="47"/>
        <v>158.50971291365863</v>
      </c>
      <c r="M90" s="42">
        <f t="shared" si="47"/>
        <v>149.91567313796116</v>
      </c>
      <c r="N90" s="42">
        <f t="shared" si="47"/>
        <v>163.30245632045296</v>
      </c>
      <c r="O90" s="42">
        <f t="shared" si="47"/>
        <v>258.35199011488487</v>
      </c>
      <c r="P90" s="42">
        <f t="shared" ref="P90:R90" si="48">(P68/P78)*100</f>
        <v>164.94018078955045</v>
      </c>
      <c r="Q90" s="42">
        <f t="shared" si="48"/>
        <v>167.47349830387017</v>
      </c>
      <c r="R90" s="42">
        <f t="shared" si="48"/>
        <v>185.86650404431757</v>
      </c>
      <c r="S90" s="42">
        <f t="shared" ref="S90" si="49">(S68/S78)*100</f>
        <v>224.96955480200268</v>
      </c>
    </row>
    <row r="91" spans="1:19" x14ac:dyDescent="0.2">
      <c r="A91" s="4" t="s">
        <v>13</v>
      </c>
      <c r="B91" s="4" t="s">
        <v>9</v>
      </c>
      <c r="C91" s="42">
        <f t="shared" ref="C91:O91" si="50">((C68-C65)/C78)*100</f>
        <v>73.995880457552474</v>
      </c>
      <c r="D91" s="42">
        <f t="shared" si="50"/>
        <v>79.48065377721403</v>
      </c>
      <c r="E91" s="42">
        <f t="shared" si="50"/>
        <v>86.290627959127804</v>
      </c>
      <c r="F91" s="42">
        <f t="shared" si="50"/>
        <v>83.258852261996481</v>
      </c>
      <c r="G91" s="42">
        <f t="shared" si="50"/>
        <v>75.917662176224383</v>
      </c>
      <c r="H91" s="42">
        <f t="shared" si="50"/>
        <v>92.904207407871084</v>
      </c>
      <c r="I91" s="42">
        <f t="shared" si="50"/>
        <v>86.581758378658009</v>
      </c>
      <c r="J91" s="42">
        <f t="shared" si="50"/>
        <v>72.817995081388958</v>
      </c>
      <c r="K91" s="42">
        <f t="shared" si="50"/>
        <v>81.30636736305496</v>
      </c>
      <c r="L91" s="42">
        <f t="shared" si="50"/>
        <v>80.854484257496154</v>
      </c>
      <c r="M91" s="42">
        <f t="shared" si="50"/>
        <v>56.844114873377571</v>
      </c>
      <c r="N91" s="42">
        <f t="shared" si="50"/>
        <v>68.190950395003853</v>
      </c>
      <c r="O91" s="42">
        <f t="shared" si="50"/>
        <v>116.12399279646266</v>
      </c>
      <c r="P91" s="42">
        <f t="shared" ref="P91:R91" si="51">((P68-P65)/P78)*100</f>
        <v>74.876069593969362</v>
      </c>
      <c r="Q91" s="42">
        <f t="shared" si="51"/>
        <v>81.258741322668726</v>
      </c>
      <c r="R91" s="42">
        <f t="shared" si="51"/>
        <v>129.6595868676601</v>
      </c>
      <c r="S91" s="42">
        <f t="shared" ref="S91" si="52">((S68-S65)/S78)*100</f>
        <v>111.89010633903875</v>
      </c>
    </row>
    <row r="92" spans="1:19" x14ac:dyDescent="0.2">
      <c r="A92" s="4" t="s">
        <v>14</v>
      </c>
      <c r="B92" s="4" t="s">
        <v>9</v>
      </c>
      <c r="C92" s="42">
        <f t="shared" ref="C92:O92" si="53">((C40+C42)/C43)*100</f>
        <v>565.13930036629665</v>
      </c>
      <c r="D92" s="42">
        <f t="shared" si="53"/>
        <v>695.21026937932311</v>
      </c>
      <c r="E92" s="43">
        <f t="shared" si="53"/>
        <v>1360.273310779158</v>
      </c>
      <c r="F92" s="43">
        <f t="shared" si="53"/>
        <v>677.26079519520908</v>
      </c>
      <c r="G92" s="43">
        <f t="shared" si="53"/>
        <v>325.41198128159363</v>
      </c>
      <c r="H92" s="43">
        <f t="shared" si="53"/>
        <v>1490.880140227935</v>
      </c>
      <c r="I92" s="43">
        <f t="shared" si="53"/>
        <v>1124.8888292387287</v>
      </c>
      <c r="J92" s="43">
        <f t="shared" si="53"/>
        <v>1034.3021331125908</v>
      </c>
      <c r="K92" s="43">
        <f t="shared" si="53"/>
        <v>3535.4784962251961</v>
      </c>
      <c r="L92" s="43">
        <f t="shared" si="53"/>
        <v>3674.8528131874978</v>
      </c>
      <c r="M92" s="43">
        <f t="shared" si="53"/>
        <v>1906.2983904761841</v>
      </c>
      <c r="N92" s="43">
        <f t="shared" si="53"/>
        <v>2385.2877085081723</v>
      </c>
      <c r="O92" s="43">
        <f t="shared" si="53"/>
        <v>894.04580017627268</v>
      </c>
      <c r="P92" s="43">
        <f t="shared" ref="P92:R92" si="54">((P40+P42)/P43)*100</f>
        <v>1085.2010102840422</v>
      </c>
      <c r="Q92" s="43">
        <f t="shared" si="54"/>
        <v>1630.2247419052828</v>
      </c>
      <c r="R92" s="43">
        <f t="shared" si="54"/>
        <v>375.54538005976303</v>
      </c>
      <c r="S92" s="43">
        <f t="shared" ref="S92" si="55">((S40+S42)/S43)*100</f>
        <v>263.34714300813653</v>
      </c>
    </row>
    <row r="93" spans="1:19" x14ac:dyDescent="0.2">
      <c r="A93" s="4" t="s">
        <v>15</v>
      </c>
      <c r="B93" s="4" t="s">
        <v>9</v>
      </c>
      <c r="C93" s="42">
        <f t="shared" ref="C93:O93" si="56">(C73/C70)*100</f>
        <v>28.17210936471432</v>
      </c>
      <c r="D93" s="42">
        <f t="shared" si="56"/>
        <v>31.243346765123086</v>
      </c>
      <c r="E93" s="42">
        <f t="shared" si="56"/>
        <v>36.222301455732946</v>
      </c>
      <c r="F93" s="42">
        <f t="shared" si="56"/>
        <v>34.093343572077856</v>
      </c>
      <c r="G93" s="42">
        <f t="shared" si="56"/>
        <v>28.916745552136931</v>
      </c>
      <c r="H93" s="42">
        <f t="shared" si="56"/>
        <v>32.041229267913756</v>
      </c>
      <c r="I93" s="42">
        <f t="shared" si="56"/>
        <v>32.165995918550998</v>
      </c>
      <c r="J93" s="42">
        <f t="shared" si="56"/>
        <v>41.7312770218536</v>
      </c>
      <c r="K93" s="42">
        <f t="shared" si="56"/>
        <v>37.559942866234238</v>
      </c>
      <c r="L93" s="42">
        <f t="shared" si="56"/>
        <v>38.686014879462597</v>
      </c>
      <c r="M93" s="42">
        <f t="shared" si="56"/>
        <v>44.34534763429982</v>
      </c>
      <c r="N93" s="42">
        <f t="shared" si="56"/>
        <v>45.221476325149681</v>
      </c>
      <c r="O93" s="42">
        <f t="shared" si="56"/>
        <v>47.299926602729151</v>
      </c>
      <c r="P93" s="42">
        <f t="shared" ref="P93:R93" si="57">(P73/P70)*100</f>
        <v>49.668837927808241</v>
      </c>
      <c r="Q93" s="42">
        <f t="shared" si="57"/>
        <v>56.943819879231206</v>
      </c>
      <c r="R93" s="42">
        <f t="shared" si="57"/>
        <v>22.527630844201315</v>
      </c>
      <c r="S93" s="42">
        <f t="shared" ref="S93" si="58">(S73/S70)*100</f>
        <v>37.204637611614899</v>
      </c>
    </row>
    <row r="94" spans="1:19" x14ac:dyDescent="0.2">
      <c r="A94" s="4" t="s">
        <v>16</v>
      </c>
      <c r="B94" s="4" t="s">
        <v>9</v>
      </c>
      <c r="C94" s="42">
        <f t="shared" ref="C94:O94" si="59">(C78/C70)*100</f>
        <v>28.078755126051018</v>
      </c>
      <c r="D94" s="42">
        <f t="shared" si="59"/>
        <v>33.697470836467822</v>
      </c>
      <c r="E94" s="42">
        <f t="shared" si="59"/>
        <v>35.219721177886612</v>
      </c>
      <c r="F94" s="42">
        <f t="shared" si="59"/>
        <v>32.878771391311012</v>
      </c>
      <c r="G94" s="42">
        <f t="shared" si="59"/>
        <v>40.215432734741569</v>
      </c>
      <c r="H94" s="42">
        <f t="shared" si="59"/>
        <v>36.439504202027685</v>
      </c>
      <c r="I94" s="42">
        <f t="shared" si="59"/>
        <v>39.661280549168303</v>
      </c>
      <c r="J94" s="42">
        <f t="shared" si="59"/>
        <v>29.784500529239061</v>
      </c>
      <c r="K94" s="42">
        <f t="shared" si="59"/>
        <v>40.255317804820997</v>
      </c>
      <c r="L94" s="42">
        <f t="shared" si="59"/>
        <v>38.911978754453557</v>
      </c>
      <c r="M94" s="42">
        <f t="shared" si="59"/>
        <v>36.203855306052851</v>
      </c>
      <c r="N94" s="42">
        <f t="shared" si="59"/>
        <v>33.752572881358759</v>
      </c>
      <c r="O94" s="42">
        <f t="shared" si="59"/>
        <v>14.861957947791254</v>
      </c>
      <c r="P94" s="42">
        <f t="shared" ref="P94:R94" si="60">(P78/P70)*100</f>
        <v>22.819415495419236</v>
      </c>
      <c r="Q94" s="42">
        <f t="shared" si="60"/>
        <v>20.292649416871409</v>
      </c>
      <c r="R94" s="42">
        <f t="shared" si="60"/>
        <v>42.883542903353167</v>
      </c>
      <c r="S94" s="42">
        <f t="shared" ref="S94" si="61">(S78/S70)*100</f>
        <v>31.321274318690573</v>
      </c>
    </row>
    <row r="95" spans="1:19" x14ac:dyDescent="0.2">
      <c r="A95" s="21" t="s">
        <v>17</v>
      </c>
      <c r="B95" s="21" t="s">
        <v>9</v>
      </c>
      <c r="C95" s="22">
        <f t="shared" ref="C95:O95" si="62">((C73+C76)/C70)*100</f>
        <v>36.509317722140324</v>
      </c>
      <c r="D95" s="22">
        <f t="shared" si="62"/>
        <v>40.14649875924917</v>
      </c>
      <c r="E95" s="22">
        <f t="shared" si="62"/>
        <v>44.190747013072709</v>
      </c>
      <c r="F95" s="22">
        <f t="shared" si="62"/>
        <v>43.321795419521862</v>
      </c>
      <c r="G95" s="22">
        <f t="shared" si="62"/>
        <v>37.317172042905746</v>
      </c>
      <c r="H95" s="22">
        <f t="shared" si="62"/>
        <v>40.910018543375855</v>
      </c>
      <c r="I95" s="22">
        <f t="shared" si="62"/>
        <v>40.412914794411215</v>
      </c>
      <c r="J95" s="22">
        <f t="shared" si="62"/>
        <v>50.638153225071925</v>
      </c>
      <c r="K95" s="22">
        <f t="shared" si="62"/>
        <v>45.411624709273795</v>
      </c>
      <c r="L95" s="22">
        <f t="shared" si="62"/>
        <v>46.202013760043251</v>
      </c>
      <c r="M95" s="22">
        <f t="shared" si="62"/>
        <v>51.946243753093228</v>
      </c>
      <c r="N95" s="22">
        <f t="shared" si="62"/>
        <v>52.694052149343484</v>
      </c>
      <c r="O95" s="22">
        <f t="shared" si="62"/>
        <v>62.617950836777482</v>
      </c>
      <c r="P95" s="22">
        <f t="shared" ref="P95:R95" si="63">((P73+P76)/P70)*100</f>
        <v>54.504088006297934</v>
      </c>
      <c r="Q95" s="22">
        <f t="shared" si="63"/>
        <v>57.626299636153973</v>
      </c>
      <c r="R95" s="22">
        <f t="shared" si="63"/>
        <v>32.030388359738268</v>
      </c>
      <c r="S95" s="22">
        <f t="shared" ref="S95" si="64">((S73+S76)/S70)*100</f>
        <v>49.559292543573072</v>
      </c>
    </row>
    <row r="96" spans="1:19" x14ac:dyDescent="0.2">
      <c r="A96" s="24"/>
      <c r="B96" s="23"/>
    </row>
    <row r="97" spans="1:19" x14ac:dyDescent="0.2">
      <c r="A97" s="24"/>
      <c r="B97" s="23"/>
    </row>
    <row r="98" spans="1:19" s="3" customFormat="1" ht="15.75" x14ac:dyDescent="0.25">
      <c r="A98" s="50" t="s">
        <v>33</v>
      </c>
    </row>
    <row r="99" spans="1:19" x14ac:dyDescent="0.2">
      <c r="A99" s="24" t="s">
        <v>80</v>
      </c>
    </row>
    <row r="100" spans="1:19" s="3" customFormat="1" x14ac:dyDescent="0.2">
      <c r="A100" s="51"/>
      <c r="B100" s="52"/>
      <c r="C100" s="53">
        <v>2008</v>
      </c>
      <c r="D100" s="53">
        <v>2009</v>
      </c>
      <c r="E100" s="53">
        <v>2010</v>
      </c>
      <c r="F100" s="53">
        <v>2011</v>
      </c>
      <c r="G100" s="53">
        <v>2012</v>
      </c>
      <c r="H100" s="53">
        <v>2013</v>
      </c>
      <c r="I100" s="53">
        <v>2014</v>
      </c>
      <c r="J100" s="53">
        <v>2015</v>
      </c>
      <c r="K100" s="53">
        <v>2016</v>
      </c>
      <c r="L100" s="53">
        <v>2017</v>
      </c>
      <c r="M100" s="53">
        <v>2018</v>
      </c>
      <c r="N100" s="53">
        <v>2019</v>
      </c>
      <c r="O100" s="53">
        <v>2020</v>
      </c>
      <c r="P100" s="53">
        <v>2021</v>
      </c>
      <c r="Q100" s="53">
        <v>2022</v>
      </c>
      <c r="R100" s="53">
        <v>2023</v>
      </c>
      <c r="S100" s="53">
        <v>2024</v>
      </c>
    </row>
    <row r="101" spans="1:19" x14ac:dyDescent="0.2">
      <c r="A101" s="4" t="s">
        <v>18</v>
      </c>
      <c r="B101" s="4" t="s">
        <v>5</v>
      </c>
      <c r="C101" s="26">
        <v>15432586.444444399</v>
      </c>
      <c r="D101" s="26">
        <v>13638896.115384599</v>
      </c>
      <c r="E101" s="26">
        <v>14464964.629629601</v>
      </c>
      <c r="F101" s="26">
        <v>15424805.5666667</v>
      </c>
      <c r="G101" s="26">
        <v>15237901.233333301</v>
      </c>
      <c r="H101" s="26">
        <v>18983923.037037</v>
      </c>
      <c r="I101" s="26">
        <v>21472038.615384601</v>
      </c>
      <c r="J101" s="26">
        <v>20008131.384615399</v>
      </c>
      <c r="K101" s="26">
        <v>21298555.960000001</v>
      </c>
      <c r="L101" s="26">
        <v>21657869.125</v>
      </c>
      <c r="M101" s="26">
        <v>36940293.695652202</v>
      </c>
      <c r="N101" s="26">
        <v>29312555.047619</v>
      </c>
      <c r="O101" s="26">
        <v>36703261</v>
      </c>
      <c r="P101" s="26">
        <v>46527919</v>
      </c>
      <c r="Q101" s="26">
        <v>44643336</v>
      </c>
      <c r="R101" s="26">
        <v>42452122</v>
      </c>
      <c r="S101" s="26">
        <v>43252460</v>
      </c>
    </row>
    <row r="102" spans="1:19" x14ac:dyDescent="0.2">
      <c r="A102" s="4" t="s">
        <v>19</v>
      </c>
      <c r="B102" s="4" t="s">
        <v>5</v>
      </c>
      <c r="C102" s="26">
        <v>1951638.7222222199</v>
      </c>
      <c r="D102" s="26">
        <v>982939.23076923098</v>
      </c>
      <c r="E102" s="26">
        <v>1062787</v>
      </c>
      <c r="F102" s="26">
        <v>1016459.76666667</v>
      </c>
      <c r="G102" s="26">
        <v>1257684.6000000001</v>
      </c>
      <c r="H102" s="26">
        <v>1444328.8888888899</v>
      </c>
      <c r="I102" s="26">
        <v>1483505.57692308</v>
      </c>
      <c r="J102" s="26">
        <v>1288758.3076923101</v>
      </c>
      <c r="K102" s="26">
        <v>1821395.32</v>
      </c>
      <c r="L102" s="26">
        <v>1418478.25</v>
      </c>
      <c r="M102" s="26">
        <v>1638230.7826087</v>
      </c>
      <c r="N102" s="26">
        <v>2062269.6190476201</v>
      </c>
      <c r="O102" s="26">
        <v>1629856</v>
      </c>
      <c r="P102" s="26">
        <v>1400448</v>
      </c>
      <c r="Q102" s="26">
        <v>1071458</v>
      </c>
      <c r="R102" s="26">
        <v>914521</v>
      </c>
      <c r="S102" s="26">
        <v>1089856</v>
      </c>
    </row>
    <row r="103" spans="1:19" x14ac:dyDescent="0.2">
      <c r="A103" s="4" t="s">
        <v>71</v>
      </c>
      <c r="B103" s="4" t="s">
        <v>2</v>
      </c>
      <c r="C103" s="44">
        <f t="shared" ref="C103:M103" si="65">C22/C101</f>
        <v>22.547057604904488</v>
      </c>
      <c r="D103" s="44">
        <f t="shared" si="65"/>
        <v>24.434588515466341</v>
      </c>
      <c r="E103" s="44">
        <f t="shared" si="65"/>
        <v>31.700269707871087</v>
      </c>
      <c r="F103" s="44">
        <f t="shared" si="65"/>
        <v>25.728833483059255</v>
      </c>
      <c r="G103" s="44">
        <f t="shared" si="65"/>
        <v>23.645368876554262</v>
      </c>
      <c r="H103" s="44">
        <f t="shared" si="65"/>
        <v>33.605001613821734</v>
      </c>
      <c r="I103" s="44">
        <f t="shared" si="65"/>
        <v>33.646248253838223</v>
      </c>
      <c r="J103" s="44">
        <f t="shared" si="65"/>
        <v>34.603922371438273</v>
      </c>
      <c r="K103" s="44">
        <f t="shared" si="65"/>
        <v>52.204445323343876</v>
      </c>
      <c r="L103" s="44">
        <f t="shared" si="65"/>
        <v>51.052358707826947</v>
      </c>
      <c r="M103" s="44">
        <f t="shared" si="65"/>
        <v>50.570931479199963</v>
      </c>
      <c r="N103" s="44">
        <v>50.626021056058043</v>
      </c>
      <c r="O103" s="44">
        <v>47.51</v>
      </c>
      <c r="P103" s="44">
        <v>48.31</v>
      </c>
      <c r="Q103" s="44">
        <v>63.17</v>
      </c>
      <c r="R103" s="44">
        <v>67.97</v>
      </c>
      <c r="S103" s="44">
        <v>66.98</v>
      </c>
    </row>
    <row r="104" spans="1:19" x14ac:dyDescent="0.2">
      <c r="A104" s="4" t="s">
        <v>72</v>
      </c>
      <c r="B104" s="4" t="s">
        <v>2</v>
      </c>
      <c r="C104" s="44">
        <f t="shared" ref="C104:M104" si="66">C23/C102</f>
        <v>20.124708816639213</v>
      </c>
      <c r="D104" s="44">
        <f t="shared" si="66"/>
        <v>24.650486687885053</v>
      </c>
      <c r="E104" s="44">
        <f t="shared" si="66"/>
        <v>31.271856605948983</v>
      </c>
      <c r="F104" s="44">
        <f t="shared" si="66"/>
        <v>26.864068763108556</v>
      </c>
      <c r="G104" s="44">
        <f t="shared" si="66"/>
        <v>23.295888757271339</v>
      </c>
      <c r="H104" s="44">
        <f t="shared" si="66"/>
        <v>31.970560696137717</v>
      </c>
      <c r="I104" s="44">
        <f t="shared" si="66"/>
        <v>33.650126150001434</v>
      </c>
      <c r="J104" s="44">
        <f t="shared" si="66"/>
        <v>31.969304652098611</v>
      </c>
      <c r="K104" s="44">
        <f t="shared" si="66"/>
        <v>52.148586041167604</v>
      </c>
      <c r="L104" s="44">
        <f t="shared" si="66"/>
        <v>45.183979057603949</v>
      </c>
      <c r="M104" s="44">
        <f t="shared" si="66"/>
        <v>45.209426510699046</v>
      </c>
      <c r="N104" s="44">
        <v>40.922018163899011</v>
      </c>
      <c r="O104" s="44">
        <v>42.27</v>
      </c>
      <c r="P104" s="44">
        <v>45.57</v>
      </c>
      <c r="Q104" s="44">
        <v>58.99</v>
      </c>
      <c r="R104" s="44">
        <v>62.85</v>
      </c>
      <c r="S104" s="44">
        <v>64.36</v>
      </c>
    </row>
    <row r="105" spans="1:19" x14ac:dyDescent="0.2">
      <c r="A105" s="4" t="s">
        <v>73</v>
      </c>
      <c r="B105" s="4" t="s">
        <v>2</v>
      </c>
      <c r="C105" s="44">
        <f t="shared" ref="C105:M105" si="67">(C22+C23)/(C101+C102)</f>
        <v>22.275112801579493</v>
      </c>
      <c r="D105" s="44">
        <f t="shared" si="67"/>
        <v>24.449102068553067</v>
      </c>
      <c r="E105" s="44">
        <f t="shared" si="67"/>
        <v>31.67094724791599</v>
      </c>
      <c r="F105" s="44">
        <f t="shared" si="67"/>
        <v>25.799017922302582</v>
      </c>
      <c r="G105" s="44">
        <f t="shared" si="67"/>
        <v>23.618723217014235</v>
      </c>
      <c r="H105" s="44">
        <f t="shared" si="67"/>
        <v>33.489442522267893</v>
      </c>
      <c r="I105" s="44">
        <f t="shared" si="67"/>
        <v>33.646498863474683</v>
      </c>
      <c r="J105" s="44">
        <f t="shared" si="67"/>
        <v>34.444491322001099</v>
      </c>
      <c r="K105" s="44">
        <f t="shared" si="67"/>
        <v>52.20004471566515</v>
      </c>
      <c r="L105" s="44">
        <f t="shared" si="67"/>
        <v>50.691635723321959</v>
      </c>
      <c r="M105" s="44">
        <f t="shared" si="67"/>
        <v>50.343256040616062</v>
      </c>
      <c r="N105" s="44">
        <v>49.98817620560024</v>
      </c>
      <c r="O105" s="44">
        <v>47.29</v>
      </c>
      <c r="P105" s="44">
        <v>48.23</v>
      </c>
      <c r="Q105" s="44">
        <v>63.07</v>
      </c>
      <c r="R105" s="44">
        <v>67.86</v>
      </c>
      <c r="S105" s="44">
        <v>66.91</v>
      </c>
    </row>
    <row r="106" spans="1:19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1:19" x14ac:dyDescent="0.2">
      <c r="A107" s="4" t="s">
        <v>77</v>
      </c>
      <c r="B107" s="4" t="s">
        <v>5</v>
      </c>
      <c r="C107" s="26">
        <v>19086802.372227401</v>
      </c>
      <c r="D107" s="26">
        <v>15576325.1055439</v>
      </c>
      <c r="E107" s="26">
        <v>14900105.6546218</v>
      </c>
      <c r="F107" s="26">
        <v>17252958.286410499</v>
      </c>
      <c r="G107" s="26">
        <v>17150519.337956902</v>
      </c>
      <c r="H107" s="26">
        <v>20086780.620847698</v>
      </c>
      <c r="I107" s="26">
        <v>23436992.8256795</v>
      </c>
      <c r="J107" s="26">
        <v>20582416.576526601</v>
      </c>
      <c r="K107" s="26">
        <v>23350630.716438599</v>
      </c>
      <c r="L107" s="26">
        <v>22921514.090206198</v>
      </c>
      <c r="M107" s="26">
        <v>39905427.824049503</v>
      </c>
      <c r="N107" s="26">
        <v>30048208.9366269</v>
      </c>
      <c r="O107" s="26">
        <v>38755026</v>
      </c>
      <c r="P107" s="26">
        <v>44506465</v>
      </c>
      <c r="Q107" s="26">
        <v>43157559</v>
      </c>
      <c r="R107" s="26">
        <v>41411788</v>
      </c>
      <c r="S107" s="26">
        <v>44681997</v>
      </c>
    </row>
    <row r="108" spans="1:19" x14ac:dyDescent="0.2">
      <c r="A108" s="4" t="s">
        <v>76</v>
      </c>
      <c r="B108" s="4" t="s">
        <v>5</v>
      </c>
      <c r="C108" s="29">
        <f>C107/C112</f>
        <v>361964.72955043754</v>
      </c>
      <c r="D108" s="29">
        <f>D107/D112</f>
        <v>437272.66643359786</v>
      </c>
      <c r="E108" s="29">
        <f>E107/E112</f>
        <v>340093.0347570327</v>
      </c>
      <c r="F108" s="29">
        <f>F107/F112</f>
        <v>383010.38841495267</v>
      </c>
      <c r="G108" s="29">
        <v>401482.26363492908</v>
      </c>
      <c r="H108" s="29">
        <f t="shared" ref="H108:M108" si="68">H107/H112</f>
        <v>340003.55885355134</v>
      </c>
      <c r="I108" s="29">
        <f t="shared" si="68"/>
        <v>342547.85990728415</v>
      </c>
      <c r="J108" s="29">
        <f t="shared" si="68"/>
        <v>337977.1190496796</v>
      </c>
      <c r="K108" s="29">
        <f t="shared" si="68"/>
        <v>291683.0810449667</v>
      </c>
      <c r="L108" s="29">
        <f t="shared" si="68"/>
        <v>292257.52439300244</v>
      </c>
      <c r="M108" s="29">
        <f t="shared" si="68"/>
        <v>333084.68423611386</v>
      </c>
      <c r="N108" s="29">
        <v>273125.33552168409</v>
      </c>
      <c r="O108" s="29">
        <v>276586</v>
      </c>
      <c r="P108" s="29">
        <v>285653</v>
      </c>
      <c r="Q108" s="29">
        <v>313616</v>
      </c>
      <c r="R108" s="29">
        <v>267052</v>
      </c>
      <c r="S108" s="29">
        <v>287515</v>
      </c>
    </row>
    <row r="109" spans="1:19" x14ac:dyDescent="0.2">
      <c r="A109" s="4" t="s">
        <v>7</v>
      </c>
      <c r="B109" s="4" t="s">
        <v>2</v>
      </c>
      <c r="C109" s="29">
        <f t="shared" ref="C109:M109" si="69">C22+C23+C32</f>
        <v>419274348.88888931</v>
      </c>
      <c r="D109" s="29">
        <f t="shared" si="69"/>
        <v>380094860.69230735</v>
      </c>
      <c r="E109" s="29">
        <f t="shared" si="69"/>
        <v>510046270.48148137</v>
      </c>
      <c r="F109" s="29">
        <f t="shared" si="69"/>
        <v>453108634.79999971</v>
      </c>
      <c r="G109" s="29">
        <f t="shared" si="69"/>
        <v>406817794.966667</v>
      </c>
      <c r="H109" s="29">
        <f t="shared" si="69"/>
        <v>699430176.66666639</v>
      </c>
      <c r="I109" s="29">
        <f t="shared" si="69"/>
        <v>808330471.7307694</v>
      </c>
      <c r="J109" s="29">
        <f t="shared" si="69"/>
        <v>771423316.11538446</v>
      </c>
      <c r="K109" s="29">
        <f t="shared" si="69"/>
        <v>1265676007.3599999</v>
      </c>
      <c r="L109" s="29">
        <f t="shared" si="69"/>
        <v>1190279848.7500036</v>
      </c>
      <c r="M109" s="29">
        <f t="shared" si="69"/>
        <v>1996953601.8260889</v>
      </c>
      <c r="N109" s="29">
        <v>1607906382.5238106</v>
      </c>
      <c r="O109" s="29">
        <v>1902987603</v>
      </c>
      <c r="P109" s="29">
        <v>2329776247</v>
      </c>
      <c r="Q109" s="29">
        <v>3025574483</v>
      </c>
      <c r="R109" s="29">
        <v>3128387246</v>
      </c>
      <c r="S109" s="29">
        <v>3103220101</v>
      </c>
    </row>
    <row r="110" spans="1:19" x14ac:dyDescent="0.2">
      <c r="A110" s="4" t="s">
        <v>74</v>
      </c>
      <c r="B110" s="4" t="s">
        <v>2</v>
      </c>
      <c r="C110" s="29">
        <f t="shared" ref="C110:M110" si="70">C109/C112</f>
        <v>7951176.0714737345</v>
      </c>
      <c r="D110" s="29">
        <f t="shared" si="70"/>
        <v>10670366.219659649</v>
      </c>
      <c r="E110" s="29">
        <f t="shared" si="70"/>
        <v>11641741.878571682</v>
      </c>
      <c r="F110" s="29">
        <f t="shared" si="70"/>
        <v>10058872.880114241</v>
      </c>
      <c r="G110" s="29">
        <f t="shared" si="70"/>
        <v>9523334.3079420142</v>
      </c>
      <c r="H110" s="29">
        <f t="shared" si="70"/>
        <v>11839067.380932981</v>
      </c>
      <c r="I110" s="29">
        <f t="shared" si="70"/>
        <v>11814308.911074759</v>
      </c>
      <c r="J110" s="29">
        <f t="shared" si="70"/>
        <v>12667289.527400406</v>
      </c>
      <c r="K110" s="29">
        <f t="shared" si="70"/>
        <v>15810120.159690611</v>
      </c>
      <c r="L110" s="29">
        <f t="shared" si="70"/>
        <v>15176494.910481896</v>
      </c>
      <c r="M110" s="29">
        <f t="shared" si="70"/>
        <v>16668275.374247445</v>
      </c>
      <c r="N110" s="29">
        <v>14615179.598241024</v>
      </c>
      <c r="O110" s="29">
        <v>13581205</v>
      </c>
      <c r="P110" s="29">
        <v>14953067</v>
      </c>
      <c r="Q110" s="29">
        <v>21986123</v>
      </c>
      <c r="R110" s="29">
        <v>20173983</v>
      </c>
      <c r="S110" s="29">
        <v>19968265</v>
      </c>
    </row>
    <row r="111" spans="1:19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x14ac:dyDescent="0.2">
      <c r="A112" s="4" t="s">
        <v>6</v>
      </c>
      <c r="C112" s="45">
        <v>52.731111111111098</v>
      </c>
      <c r="D112" s="45">
        <v>35.621538461538499</v>
      </c>
      <c r="E112" s="45">
        <v>43.811851851851799</v>
      </c>
      <c r="F112" s="45">
        <v>45.045666666666698</v>
      </c>
      <c r="G112" s="45">
        <v>42.718000000000004</v>
      </c>
      <c r="H112" s="45">
        <v>59.078148148148102</v>
      </c>
      <c r="I112" s="45">
        <v>68.419615384615398</v>
      </c>
      <c r="J112" s="45">
        <v>60.8988461538462</v>
      </c>
      <c r="K112" s="45">
        <v>80.0548</v>
      </c>
      <c r="L112" s="45">
        <v>78.429166666666703</v>
      </c>
      <c r="M112" s="45">
        <v>119.805652173913</v>
      </c>
      <c r="N112" s="45">
        <v>110.01619047619</v>
      </c>
      <c r="O112" s="45">
        <v>140.12</v>
      </c>
      <c r="P112" s="45">
        <v>155.81</v>
      </c>
      <c r="Q112" s="45">
        <v>137.61000000000001</v>
      </c>
      <c r="R112" s="45">
        <v>155.07</v>
      </c>
      <c r="S112" s="45">
        <v>155.41</v>
      </c>
    </row>
    <row r="113" spans="1:19" x14ac:dyDescent="0.2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x14ac:dyDescent="0.2">
      <c r="A114" s="4" t="s">
        <v>20</v>
      </c>
      <c r="C114" s="46">
        <v>1.27</v>
      </c>
      <c r="D114" s="46">
        <v>1.24</v>
      </c>
      <c r="E114" s="46">
        <v>1.38</v>
      </c>
      <c r="F114" s="46">
        <v>1.2417037269081701</v>
      </c>
      <c r="G114" s="46">
        <v>1.2096703424067601</v>
      </c>
      <c r="H114" s="46">
        <v>1.2448737338545901</v>
      </c>
      <c r="I114" s="46">
        <v>1.20079978073458</v>
      </c>
      <c r="J114" s="46">
        <v>1.253645733718</v>
      </c>
      <c r="K114" s="46">
        <v>1.25503392160491</v>
      </c>
      <c r="L114" s="46">
        <v>1.3068636379682199</v>
      </c>
      <c r="M114" s="46">
        <v>1.24122715730614</v>
      </c>
      <c r="N114" s="46">
        <v>1.3126638861395401</v>
      </c>
      <c r="O114" s="46">
        <v>1.32</v>
      </c>
      <c r="P114" s="46">
        <v>1.27</v>
      </c>
      <c r="Q114" s="46">
        <v>1.22</v>
      </c>
      <c r="R114" s="46">
        <v>1.33</v>
      </c>
      <c r="S114" s="46">
        <v>1.3</v>
      </c>
    </row>
    <row r="115" spans="1:19" x14ac:dyDescent="0.2">
      <c r="A115" s="21" t="s">
        <v>75</v>
      </c>
      <c r="B115" s="21" t="s">
        <v>2</v>
      </c>
      <c r="C115" s="47">
        <v>7.72</v>
      </c>
      <c r="D115" s="47">
        <v>7.75</v>
      </c>
      <c r="E115" s="47">
        <v>8.02</v>
      </c>
      <c r="F115" s="47">
        <v>8.8175670010009899</v>
      </c>
      <c r="G115" s="47">
        <v>8.8716853320226292</v>
      </c>
      <c r="H115" s="47">
        <v>9.0193185322679401</v>
      </c>
      <c r="I115" s="47">
        <v>9.7132391615885894</v>
      </c>
      <c r="J115" s="47">
        <v>10.6743109959294</v>
      </c>
      <c r="K115" s="47">
        <v>11.7225766685271</v>
      </c>
      <c r="L115" s="47">
        <v>10.793104593469</v>
      </c>
      <c r="M115" s="47">
        <v>11.0627502720333</v>
      </c>
      <c r="N115" s="47">
        <v>11.550428232256801</v>
      </c>
      <c r="O115" s="47">
        <v>12.49</v>
      </c>
      <c r="P115" s="47">
        <v>13.19</v>
      </c>
      <c r="Q115" s="47">
        <v>17.38</v>
      </c>
      <c r="R115" s="47">
        <v>19.61</v>
      </c>
      <c r="S115" s="47">
        <v>19.649999999999999</v>
      </c>
    </row>
    <row r="118" spans="1:19" s="3" customFormat="1" ht="15.75" x14ac:dyDescent="0.25">
      <c r="A118" s="50" t="s">
        <v>79</v>
      </c>
    </row>
    <row r="119" spans="1:19" x14ac:dyDescent="0.2">
      <c r="A119" s="24" t="s">
        <v>80</v>
      </c>
    </row>
    <row r="120" spans="1:19" s="3" customFormat="1" x14ac:dyDescent="0.2">
      <c r="A120" s="51"/>
      <c r="B120" s="52"/>
      <c r="C120" s="53">
        <v>2008</v>
      </c>
      <c r="D120" s="53">
        <v>2009</v>
      </c>
      <c r="E120" s="53">
        <v>2010</v>
      </c>
      <c r="F120" s="53">
        <v>2011</v>
      </c>
      <c r="G120" s="53">
        <v>2012</v>
      </c>
      <c r="H120" s="53">
        <v>2013</v>
      </c>
      <c r="I120" s="53">
        <v>2014</v>
      </c>
      <c r="J120" s="53">
        <v>2015</v>
      </c>
      <c r="K120" s="53">
        <v>2016</v>
      </c>
      <c r="L120" s="53">
        <v>2017</v>
      </c>
      <c r="M120" s="53">
        <v>2018</v>
      </c>
      <c r="N120" s="53">
        <v>2019</v>
      </c>
      <c r="O120" s="53">
        <v>2020</v>
      </c>
      <c r="P120" s="53">
        <v>2021</v>
      </c>
      <c r="Q120" s="53">
        <v>2022</v>
      </c>
      <c r="R120" s="53">
        <v>2023</v>
      </c>
      <c r="S120" s="53">
        <v>2024</v>
      </c>
    </row>
    <row r="121" spans="1:19" x14ac:dyDescent="0.2">
      <c r="A121" s="4" t="s">
        <v>124</v>
      </c>
      <c r="B121" s="4" t="s">
        <v>2</v>
      </c>
      <c r="C121" s="44">
        <f t="shared" ref="C121:O121" si="71">C28/C107</f>
        <v>1.7097642698761748</v>
      </c>
      <c r="D121" s="44">
        <f t="shared" si="71"/>
        <v>1.5003181255055973</v>
      </c>
      <c r="E121" s="44">
        <f t="shared" si="71"/>
        <v>2.2959634187497868</v>
      </c>
      <c r="F121" s="44">
        <f t="shared" si="71"/>
        <v>2.1343964006260934</v>
      </c>
      <c r="G121" s="44">
        <f t="shared" si="71"/>
        <v>1.890404367809015</v>
      </c>
      <c r="H121" s="44">
        <f t="shared" si="71"/>
        <v>1.8271245111389758</v>
      </c>
      <c r="I121" s="44">
        <f t="shared" si="71"/>
        <v>2.4200135131674858</v>
      </c>
      <c r="J121" s="44">
        <f t="shared" si="71"/>
        <v>2.7096995867780445</v>
      </c>
      <c r="K121" s="44">
        <f t="shared" si="71"/>
        <v>3.2192338302485468</v>
      </c>
      <c r="L121" s="44">
        <f t="shared" si="71"/>
        <v>3.1692101580106926</v>
      </c>
      <c r="M121" s="44">
        <f t="shared" si="71"/>
        <v>3.1708763309877108</v>
      </c>
      <c r="N121" s="44">
        <f t="shared" si="71"/>
        <v>3.5811487177725132</v>
      </c>
      <c r="O121" s="44">
        <f t="shared" si="71"/>
        <v>3.7632444369925078</v>
      </c>
      <c r="P121" s="44">
        <f t="shared" ref="P121:R121" si="72">P28/P107</f>
        <v>4.3262246956706178</v>
      </c>
      <c r="Q121" s="44">
        <f t="shared" si="72"/>
        <v>4.7233970299386021</v>
      </c>
      <c r="R121" s="44">
        <f t="shared" si="72"/>
        <v>6.4227348744275421</v>
      </c>
      <c r="S121" s="44">
        <f t="shared" ref="S121" si="73">S28/S107</f>
        <v>8.106386180546048</v>
      </c>
    </row>
    <row r="122" spans="1:19" x14ac:dyDescent="0.2">
      <c r="A122" s="4" t="s">
        <v>125</v>
      </c>
      <c r="B122" s="4" t="s">
        <v>2</v>
      </c>
      <c r="C122" s="44">
        <f t="shared" ref="C122:O122" si="74">C29/C107</f>
        <v>9.7876509189200966</v>
      </c>
      <c r="D122" s="44">
        <f t="shared" si="74"/>
        <v>9.5607590334984778</v>
      </c>
      <c r="E122" s="44">
        <f t="shared" si="74"/>
        <v>11.068745842574712</v>
      </c>
      <c r="F122" s="44">
        <f t="shared" si="74"/>
        <v>10.928711639084455</v>
      </c>
      <c r="G122" s="44">
        <f t="shared" si="74"/>
        <v>10.731814633312798</v>
      </c>
      <c r="H122" s="44">
        <f t="shared" si="74"/>
        <v>11.227912738088246</v>
      </c>
      <c r="I122" s="44">
        <f t="shared" si="74"/>
        <v>11.663655455458096</v>
      </c>
      <c r="J122" s="44">
        <f t="shared" si="74"/>
        <v>13.381804440426029</v>
      </c>
      <c r="K122" s="44">
        <f t="shared" si="74"/>
        <v>14.712231367615759</v>
      </c>
      <c r="L122" s="44">
        <f t="shared" si="74"/>
        <v>14.105115933992455</v>
      </c>
      <c r="M122" s="44">
        <f t="shared" si="74"/>
        <v>13.73138607214365</v>
      </c>
      <c r="N122" s="44">
        <f t="shared" si="74"/>
        <v>15.161830009930116</v>
      </c>
      <c r="O122" s="44">
        <f t="shared" si="74"/>
        <v>16.4784338165584</v>
      </c>
      <c r="P122" s="44">
        <f t="shared" ref="P122:R122" si="75">P29/P107</f>
        <v>16.720155689740807</v>
      </c>
      <c r="Q122" s="44">
        <f t="shared" si="75"/>
        <v>21.255848367142359</v>
      </c>
      <c r="R122" s="44">
        <f t="shared" si="75"/>
        <v>26.056176444253023</v>
      </c>
      <c r="S122" s="44">
        <f t="shared" ref="S122" si="76">S29/S107</f>
        <v>25.469733951237675</v>
      </c>
    </row>
    <row r="123" spans="1:19" x14ac:dyDescent="0.2">
      <c r="A123" s="4" t="s">
        <v>126</v>
      </c>
      <c r="B123" s="4" t="s">
        <v>2</v>
      </c>
      <c r="C123" s="44">
        <f t="shared" ref="C123:O123" si="77">C30/C107</f>
        <v>0.13791912651337992</v>
      </c>
      <c r="D123" s="44">
        <f t="shared" si="77"/>
        <v>0.13226737381408038</v>
      </c>
      <c r="E123" s="44">
        <f t="shared" si="77"/>
        <v>0.13167894447624914</v>
      </c>
      <c r="F123" s="44">
        <f t="shared" si="77"/>
        <v>0.12722748355542179</v>
      </c>
      <c r="G123" s="44">
        <f t="shared" si="77"/>
        <v>0.10892783263218372</v>
      </c>
      <c r="H123" s="44">
        <f t="shared" si="77"/>
        <v>0.10403782848447554</v>
      </c>
      <c r="I123" s="44">
        <f t="shared" si="77"/>
        <v>9.3548129764821242E-2</v>
      </c>
      <c r="J123" s="44">
        <f t="shared" si="77"/>
        <v>0.12382963979438316</v>
      </c>
      <c r="K123" s="44">
        <f t="shared" si="77"/>
        <v>9.9531641274419172E-2</v>
      </c>
      <c r="L123" s="44">
        <f t="shared" si="77"/>
        <v>9.7616329991453976E-2</v>
      </c>
      <c r="M123" s="44">
        <f t="shared" si="77"/>
        <v>0.11586313790050558</v>
      </c>
      <c r="N123" s="44">
        <f t="shared" si="77"/>
        <v>0.12944670912360198</v>
      </c>
      <c r="O123" s="44">
        <f t="shared" si="77"/>
        <v>0.14440338654398013</v>
      </c>
      <c r="P123" s="44">
        <f t="shared" ref="P123:R123" si="78">P30/P107</f>
        <v>0.14639686616315181</v>
      </c>
      <c r="Q123" s="44">
        <f t="shared" si="78"/>
        <v>0.19480932644962612</v>
      </c>
      <c r="R123" s="44">
        <f t="shared" si="78"/>
        <v>0.22654498762526265</v>
      </c>
      <c r="S123" s="44">
        <f t="shared" ref="S123" si="79">S30/S107</f>
        <v>0.24577072954013224</v>
      </c>
    </row>
    <row r="124" spans="1:19" x14ac:dyDescent="0.2">
      <c r="A124" s="4" t="s">
        <v>127</v>
      </c>
      <c r="B124" s="4" t="s">
        <v>2</v>
      </c>
      <c r="C124" s="44">
        <f t="shared" ref="C124:O124" si="80">C33/C107</f>
        <v>2.0132209142655872</v>
      </c>
      <c r="D124" s="44">
        <f t="shared" si="80"/>
        <v>1.3645488641736345</v>
      </c>
      <c r="E124" s="44">
        <f t="shared" si="80"/>
        <v>1.8324672671310624</v>
      </c>
      <c r="F124" s="44">
        <f t="shared" si="80"/>
        <v>1.7116668134875164</v>
      </c>
      <c r="G124" s="44">
        <f t="shared" si="80"/>
        <v>1.6534611969780435</v>
      </c>
      <c r="H124" s="44">
        <f t="shared" si="80"/>
        <v>1.9436540119435559</v>
      </c>
      <c r="I124" s="44">
        <f t="shared" si="80"/>
        <v>2.090764455274813</v>
      </c>
      <c r="J124" s="44">
        <f t="shared" si="80"/>
        <v>2.3511785454979544</v>
      </c>
      <c r="K124" s="44">
        <f t="shared" si="80"/>
        <v>2.4299399930150574</v>
      </c>
      <c r="L124" s="44">
        <f t="shared" si="80"/>
        <v>2.83294711296633</v>
      </c>
      <c r="M124" s="44">
        <f t="shared" si="80"/>
        <v>2.8040082104679254</v>
      </c>
      <c r="N124" s="44">
        <f t="shared" si="80"/>
        <v>3.3469469463209407</v>
      </c>
      <c r="O124" s="44">
        <f t="shared" si="80"/>
        <v>3.3759311630961104</v>
      </c>
      <c r="P124" s="44">
        <f t="shared" ref="P124:R124" si="81">P33/P107</f>
        <v>3.226408163398284</v>
      </c>
      <c r="Q124" s="44">
        <f t="shared" si="81"/>
        <v>3.5964131103893062</v>
      </c>
      <c r="R124" s="44">
        <f t="shared" si="81"/>
        <v>3.8764749302783064</v>
      </c>
      <c r="S124" s="44">
        <f t="shared" ref="S124" si="82">S33/S107</f>
        <v>3.772236299107222</v>
      </c>
    </row>
    <row r="125" spans="1:19" x14ac:dyDescent="0.2">
      <c r="A125" s="4" t="s">
        <v>128</v>
      </c>
      <c r="B125" s="4" t="s">
        <v>2</v>
      </c>
      <c r="C125" s="44">
        <f t="shared" ref="C125:O125" si="83">C35/C107</f>
        <v>1.2900739222735762</v>
      </c>
      <c r="D125" s="44">
        <f t="shared" si="83"/>
        <v>1.1478417772587566</v>
      </c>
      <c r="E125" s="44">
        <f t="shared" si="83"/>
        <v>1.3257588765624562</v>
      </c>
      <c r="F125" s="44">
        <f t="shared" si="83"/>
        <v>1.2004123402794236</v>
      </c>
      <c r="G125" s="44">
        <f t="shared" si="83"/>
        <v>1.2660460638031417</v>
      </c>
      <c r="H125" s="44">
        <f t="shared" si="83"/>
        <v>1.3459595342435682</v>
      </c>
      <c r="I125" s="44">
        <f t="shared" si="83"/>
        <v>1.4050104143019593</v>
      </c>
      <c r="J125" s="44">
        <f t="shared" si="83"/>
        <v>1.6887578486824713</v>
      </c>
      <c r="K125" s="44">
        <f t="shared" si="83"/>
        <v>2.0001275891499026</v>
      </c>
      <c r="L125" s="44">
        <f t="shared" si="83"/>
        <v>2.1026943625389332</v>
      </c>
      <c r="M125" s="44">
        <f t="shared" si="83"/>
        <v>2.2705572439142108</v>
      </c>
      <c r="N125" s="44">
        <f t="shared" si="83"/>
        <v>2.7522916458346205</v>
      </c>
      <c r="O125" s="44">
        <f t="shared" si="83"/>
        <v>2.7780406598101623</v>
      </c>
      <c r="P125" s="44">
        <f t="shared" ref="P125:R125" si="84">P35/P107</f>
        <v>2.4688181368706772</v>
      </c>
      <c r="Q125" s="44">
        <f t="shared" si="84"/>
        <v>2.8677858263485199</v>
      </c>
      <c r="R125" s="44">
        <f t="shared" si="84"/>
        <v>0.19640101026306808</v>
      </c>
      <c r="S125" s="44">
        <f t="shared" ref="S125" si="85">S35/S107</f>
        <v>0.36789723163000077</v>
      </c>
    </row>
    <row r="126" spans="1:19" x14ac:dyDescent="0.2">
      <c r="A126" s="4" t="s">
        <v>129</v>
      </c>
      <c r="B126" s="4" t="s">
        <v>2</v>
      </c>
      <c r="C126" s="44">
        <f t="shared" ref="C126:O126" si="86">(C36+C37-C25)/C107</f>
        <v>2.9750702986247077</v>
      </c>
      <c r="D126" s="44">
        <f t="shared" si="86"/>
        <v>3.0906929698626726</v>
      </c>
      <c r="E126" s="44">
        <f t="shared" si="86"/>
        <v>3.3996649884697923</v>
      </c>
      <c r="F126" s="44">
        <f t="shared" si="86"/>
        <v>3.4737777818586415</v>
      </c>
      <c r="G126" s="44">
        <f t="shared" si="86"/>
        <v>3.5225994060498449</v>
      </c>
      <c r="H126" s="44">
        <f t="shared" si="86"/>
        <v>6.7054600691250981</v>
      </c>
      <c r="I126" s="44">
        <f t="shared" si="86"/>
        <v>6.0613863986342285</v>
      </c>
      <c r="J126" s="44">
        <f t="shared" si="86"/>
        <v>6.6090027992323774</v>
      </c>
      <c r="K126" s="44">
        <f t="shared" si="86"/>
        <v>9.0215642120406674</v>
      </c>
      <c r="L126" s="44">
        <f t="shared" si="86"/>
        <v>7.9179454359232917</v>
      </c>
      <c r="M126" s="44">
        <f t="shared" si="86"/>
        <v>6.5023820877464082</v>
      </c>
      <c r="N126" s="44">
        <f t="shared" si="86"/>
        <v>8.6847303778657725</v>
      </c>
      <c r="O126" s="44">
        <f t="shared" si="86"/>
        <v>9.2220546568592159</v>
      </c>
      <c r="P126" s="44">
        <f t="shared" ref="P126:R126" si="87">(P36+P37-P25)/P107</f>
        <v>10.6487709145177</v>
      </c>
      <c r="Q126" s="44">
        <f t="shared" si="87"/>
        <v>11.013937697449478</v>
      </c>
      <c r="R126" s="44">
        <f t="shared" si="87"/>
        <v>22.504834541314661</v>
      </c>
      <c r="S126" s="44">
        <f t="shared" ref="S126" si="88">(S36+S37-S25)/S107</f>
        <v>21.067090063141091</v>
      </c>
    </row>
    <row r="127" spans="1:19" x14ac:dyDescent="0.2">
      <c r="A127" s="4" t="s">
        <v>130</v>
      </c>
      <c r="B127" s="4" t="s">
        <v>2</v>
      </c>
      <c r="C127" s="44">
        <f t="shared" ref="C127:O127" si="89">(C43-C42)/C107</f>
        <v>0.27006067593073041</v>
      </c>
      <c r="D127" s="44">
        <f t="shared" si="89"/>
        <v>0.54577949968771078</v>
      </c>
      <c r="E127" s="44">
        <f t="shared" si="89"/>
        <v>0.36436572106163118</v>
      </c>
      <c r="F127" s="44">
        <f t="shared" si="89"/>
        <v>0.16058289950477139</v>
      </c>
      <c r="G127" s="44">
        <f t="shared" si="89"/>
        <v>0.28877530386921196</v>
      </c>
      <c r="H127" s="44">
        <f t="shared" si="89"/>
        <v>0.22007067502805167</v>
      </c>
      <c r="I127" s="44">
        <f t="shared" si="89"/>
        <v>0.26576021900426205</v>
      </c>
      <c r="J127" s="44">
        <f t="shared" si="89"/>
        <v>0.18536580751075968</v>
      </c>
      <c r="K127" s="44">
        <f t="shared" si="89"/>
        <v>-9.2157803621340934E-2</v>
      </c>
      <c r="L127" s="44">
        <f t="shared" si="89"/>
        <v>0.15882593542205004</v>
      </c>
      <c r="M127" s="44">
        <f t="shared" si="89"/>
        <v>0.2291814307517962</v>
      </c>
      <c r="N127" s="44">
        <f t="shared" si="89"/>
        <v>-3.5523784378940958E-2</v>
      </c>
      <c r="O127" s="44">
        <f t="shared" si="89"/>
        <v>-0.43402933080215195</v>
      </c>
      <c r="P127" s="44">
        <f t="shared" ref="P127:R127" si="90">(P43-P42)/P107</f>
        <v>-0.37222612490118007</v>
      </c>
      <c r="Q127" s="44">
        <f t="shared" si="90"/>
        <v>-0.9239922026173909</v>
      </c>
      <c r="R127" s="44">
        <f t="shared" si="90"/>
        <v>2.5652340826240105</v>
      </c>
      <c r="S127" s="44">
        <f t="shared" ref="S127" si="91">(S43-S42)/S107</f>
        <v>1.1345949018348487</v>
      </c>
    </row>
    <row r="128" spans="1:19" x14ac:dyDescent="0.2">
      <c r="A128" s="4" t="s">
        <v>69</v>
      </c>
      <c r="B128" s="4" t="s">
        <v>2</v>
      </c>
      <c r="C128" s="48">
        <f t="shared" ref="C128:H128" si="92">SUM(C121:C127)</f>
        <v>18.183760126404252</v>
      </c>
      <c r="D128" s="48">
        <f t="shared" si="92"/>
        <v>17.342207643800933</v>
      </c>
      <c r="E128" s="48">
        <f t="shared" si="92"/>
        <v>20.418645059025689</v>
      </c>
      <c r="F128" s="48">
        <f t="shared" si="92"/>
        <v>19.736775358396319</v>
      </c>
      <c r="G128" s="48">
        <f t="shared" si="92"/>
        <v>19.462028804454238</v>
      </c>
      <c r="H128" s="48">
        <f t="shared" si="92"/>
        <v>23.374219368051971</v>
      </c>
      <c r="I128" s="48">
        <f t="shared" ref="I128:J128" si="93">SUM(I121:I127)</f>
        <v>24.000138585605669</v>
      </c>
      <c r="J128" s="48">
        <f t="shared" si="93"/>
        <v>27.049638667922022</v>
      </c>
      <c r="K128" s="48">
        <f t="shared" ref="K128:L128" si="94">SUM(K121:K127)</f>
        <v>31.390470829723014</v>
      </c>
      <c r="L128" s="48">
        <f t="shared" si="94"/>
        <v>30.384355268845205</v>
      </c>
      <c r="M128" s="48">
        <f t="shared" ref="M128:N128" si="95">SUM(M121:M127)</f>
        <v>28.824254513912209</v>
      </c>
      <c r="N128" s="48">
        <f t="shared" si="95"/>
        <v>33.62087062246863</v>
      </c>
      <c r="O128" s="48">
        <f t="shared" ref="O128:P128" si="96">SUM(O121:O127)</f>
        <v>35.328078789058225</v>
      </c>
      <c r="P128" s="48">
        <f t="shared" si="96"/>
        <v>37.164548341460055</v>
      </c>
      <c r="Q128" s="48">
        <f t="shared" ref="Q128:R128" si="97">SUM(Q121:Q127)</f>
        <v>42.728199155100505</v>
      </c>
      <c r="R128" s="48">
        <f t="shared" si="97"/>
        <v>61.848400870785873</v>
      </c>
      <c r="S128" s="48">
        <f t="shared" ref="S128" si="98">SUM(S121:S127)</f>
        <v>60.163709357037028</v>
      </c>
    </row>
    <row r="129" spans="1:19" x14ac:dyDescent="0.2"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x14ac:dyDescent="0.2">
      <c r="A130" s="4" t="s">
        <v>131</v>
      </c>
      <c r="B130" s="4" t="s">
        <v>2</v>
      </c>
      <c r="C130" s="44">
        <f t="shared" ref="C130:O130" si="99">C31/C107</f>
        <v>2.3765541820668239</v>
      </c>
      <c r="D130" s="44">
        <f t="shared" si="99"/>
        <v>2.2059939905012187</v>
      </c>
      <c r="E130" s="44">
        <f t="shared" si="99"/>
        <v>2.9049970121507886</v>
      </c>
      <c r="F130" s="44">
        <f t="shared" si="99"/>
        <v>2.518376787642858</v>
      </c>
      <c r="G130" s="44">
        <f t="shared" si="99"/>
        <v>2.7349858397303288</v>
      </c>
      <c r="H130" s="44">
        <f t="shared" si="99"/>
        <v>2.4765163151279821</v>
      </c>
      <c r="I130" s="44">
        <f t="shared" si="99"/>
        <v>2.2764058041415209</v>
      </c>
      <c r="J130" s="44">
        <f t="shared" si="99"/>
        <v>2.8165685714456208</v>
      </c>
      <c r="K130" s="44">
        <f t="shared" si="99"/>
        <v>3.3650097247559123</v>
      </c>
      <c r="L130" s="44">
        <f t="shared" si="99"/>
        <v>3.0021107108162361</v>
      </c>
      <c r="M130" s="44">
        <f t="shared" si="99"/>
        <v>3.9220000530643571</v>
      </c>
      <c r="N130" s="44">
        <f t="shared" si="99"/>
        <v>3.6978190057710347</v>
      </c>
      <c r="O130" s="44">
        <f t="shared" si="99"/>
        <v>4.1520107353301734</v>
      </c>
      <c r="P130" s="44">
        <f t="shared" ref="P130:R130" si="100">P31/P107</f>
        <v>4.7335736280111211</v>
      </c>
      <c r="Q130" s="44">
        <f t="shared" si="100"/>
        <v>4.7081167171665106</v>
      </c>
      <c r="R130" s="44">
        <f t="shared" si="100"/>
        <v>4.3581092417453693</v>
      </c>
      <c r="S130" s="44">
        <f t="shared" ref="S130" si="101">S31/S107</f>
        <v>4.7040184663187725</v>
      </c>
    </row>
    <row r="131" spans="1:19" x14ac:dyDescent="0.2">
      <c r="A131" s="21" t="s">
        <v>70</v>
      </c>
      <c r="B131" s="21" t="s">
        <v>2</v>
      </c>
      <c r="C131" s="48">
        <f t="shared" ref="C131:H131" si="102">C128+C130</f>
        <v>20.560314308471074</v>
      </c>
      <c r="D131" s="48">
        <f t="shared" si="102"/>
        <v>19.548201634302153</v>
      </c>
      <c r="E131" s="48">
        <f t="shared" si="102"/>
        <v>23.323642071176479</v>
      </c>
      <c r="F131" s="48">
        <f t="shared" si="102"/>
        <v>22.255152146039176</v>
      </c>
      <c r="G131" s="48">
        <f t="shared" si="102"/>
        <v>22.197014644184566</v>
      </c>
      <c r="H131" s="48">
        <f t="shared" si="102"/>
        <v>25.850735683179952</v>
      </c>
      <c r="I131" s="48">
        <f t="shared" ref="I131:J131" si="103">I128+I130</f>
        <v>26.27654438974719</v>
      </c>
      <c r="J131" s="48">
        <f t="shared" si="103"/>
        <v>29.866207239367643</v>
      </c>
      <c r="K131" s="48">
        <f t="shared" ref="K131:L131" si="104">K128+K130</f>
        <v>34.755480554478929</v>
      </c>
      <c r="L131" s="48">
        <f t="shared" si="104"/>
        <v>33.386465979661438</v>
      </c>
      <c r="M131" s="48">
        <f t="shared" ref="M131:N131" si="105">M128+M130</f>
        <v>32.746254566976567</v>
      </c>
      <c r="N131" s="48">
        <f t="shared" si="105"/>
        <v>37.318689628239667</v>
      </c>
      <c r="O131" s="48">
        <f t="shared" ref="O131:P131" si="106">O128+O130</f>
        <v>39.480089524388397</v>
      </c>
      <c r="P131" s="48">
        <f t="shared" si="106"/>
        <v>41.898121969471177</v>
      </c>
      <c r="Q131" s="48">
        <f t="shared" ref="Q131:R131" si="107">Q128+Q130</f>
        <v>47.436315872267016</v>
      </c>
      <c r="R131" s="48">
        <f t="shared" si="107"/>
        <v>66.206510112531248</v>
      </c>
      <c r="S131" s="48">
        <f t="shared" ref="S131" si="108">S128+S130</f>
        <v>64.867727823355807</v>
      </c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C26 D26:M26 C58:L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Forklaring</vt:lpstr>
      <vt:lpstr>Gruppe 1_2008-</vt:lpstr>
      <vt:lpstr>Gruppe 2_2008-</vt:lpstr>
      <vt:lpstr>Gruppe 3_2008-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2016-09-30T12:37:53Z</cp:lastPrinted>
  <dcterms:created xsi:type="dcterms:W3CDTF">2006-10-23T06:46:24Z</dcterms:created>
  <dcterms:modified xsi:type="dcterms:W3CDTF">2025-11-13T06:17:23Z</dcterms:modified>
</cp:coreProperties>
</file>