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2 Lønnsomhetsundersøkelse for akvakultur\05 LON Internet\LON-Internett-skal offentliggjøres\"/>
    </mc:Choice>
  </mc:AlternateContent>
  <xr:revisionPtr revIDLastSave="0" documentId="13_ncr:1_{5E36DAED-1E1D-4030-A383-64ED11CC486D}" xr6:coauthVersionLast="47" xr6:coauthVersionMax="47" xr10:uidLastSave="{00000000-0000-0000-0000-000000000000}"/>
  <bookViews>
    <workbookView xWindow="-120" yWindow="-120" windowWidth="29040" windowHeight="15840" tabRatio="731" xr2:uid="{00000000-000D-0000-FFFF-FFFF00000000}"/>
  </bookViews>
  <sheets>
    <sheet name="Forklaring" sheetId="1" r:id="rId1"/>
    <sheet name="Finnmark og Troms 2008-" sheetId="2" r:id="rId2"/>
    <sheet name="Nordland 2008-" sheetId="7" r:id="rId3"/>
    <sheet name="Trøndelag 2008-" sheetId="3" r:id="rId4"/>
    <sheet name="Møre og Romsdal 2008-" sheetId="4" r:id="rId5"/>
    <sheet name="Vestland 2019-" sheetId="5" r:id="rId6"/>
    <sheet name="Rogaland, Agder etc. 2008-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1" i="2" l="1"/>
  <c r="O101" i="2"/>
  <c r="P101" i="2"/>
  <c r="Q101" i="2"/>
  <c r="R101" i="2"/>
  <c r="S101" i="2"/>
  <c r="S126" i="3"/>
  <c r="S125" i="3"/>
  <c r="S124" i="3"/>
  <c r="S123" i="3"/>
  <c r="S122" i="3"/>
  <c r="S121" i="3"/>
  <c r="S120" i="3"/>
  <c r="S119" i="3"/>
  <c r="S118" i="3"/>
  <c r="S92" i="3"/>
  <c r="S91" i="3"/>
  <c r="S90" i="3"/>
  <c r="S89" i="3"/>
  <c r="S88" i="3"/>
  <c r="S87" i="3"/>
  <c r="S86" i="3"/>
  <c r="S85" i="3"/>
  <c r="S84" i="3"/>
  <c r="S126" i="6"/>
  <c r="S125" i="6"/>
  <c r="S124" i="6"/>
  <c r="S123" i="6"/>
  <c r="S122" i="6"/>
  <c r="S121" i="6"/>
  <c r="S120" i="6"/>
  <c r="S119" i="6"/>
  <c r="S118" i="6"/>
  <c r="S92" i="6"/>
  <c r="S91" i="6"/>
  <c r="S90" i="6"/>
  <c r="S89" i="6"/>
  <c r="S88" i="6"/>
  <c r="S87" i="6"/>
  <c r="S86" i="6"/>
  <c r="S85" i="6"/>
  <c r="S84" i="6"/>
  <c r="H126" i="5"/>
  <c r="H125" i="5"/>
  <c r="H124" i="5"/>
  <c r="H123" i="5"/>
  <c r="H122" i="5"/>
  <c r="H121" i="5"/>
  <c r="H120" i="5"/>
  <c r="H119" i="5"/>
  <c r="H118" i="5"/>
  <c r="H92" i="5"/>
  <c r="H91" i="5"/>
  <c r="H90" i="5"/>
  <c r="H89" i="5"/>
  <c r="H88" i="5"/>
  <c r="H87" i="5"/>
  <c r="H86" i="5"/>
  <c r="H85" i="5"/>
  <c r="H84" i="5"/>
  <c r="S126" i="4"/>
  <c r="S125" i="4"/>
  <c r="S124" i="4"/>
  <c r="S123" i="4"/>
  <c r="S122" i="4"/>
  <c r="S121" i="4"/>
  <c r="S120" i="4"/>
  <c r="S119" i="4"/>
  <c r="S118" i="4"/>
  <c r="S92" i="4"/>
  <c r="S91" i="4"/>
  <c r="S90" i="4"/>
  <c r="S89" i="4"/>
  <c r="S88" i="4"/>
  <c r="S87" i="4"/>
  <c r="S86" i="4"/>
  <c r="S85" i="4"/>
  <c r="S84" i="4"/>
  <c r="S126" i="7"/>
  <c r="S125" i="7"/>
  <c r="S124" i="7"/>
  <c r="S123" i="7"/>
  <c r="S122" i="7"/>
  <c r="S121" i="7"/>
  <c r="S120" i="7"/>
  <c r="S119" i="7"/>
  <c r="S118" i="7"/>
  <c r="S92" i="7"/>
  <c r="S91" i="7"/>
  <c r="S90" i="7"/>
  <c r="S89" i="7"/>
  <c r="S88" i="7"/>
  <c r="S87" i="7"/>
  <c r="S86" i="7"/>
  <c r="S85" i="7"/>
  <c r="S84" i="7"/>
  <c r="S126" i="2"/>
  <c r="S125" i="2"/>
  <c r="S124" i="2"/>
  <c r="S123" i="2"/>
  <c r="S122" i="2"/>
  <c r="S121" i="2"/>
  <c r="S120" i="2"/>
  <c r="S119" i="2"/>
  <c r="S118" i="2"/>
  <c r="S92" i="2"/>
  <c r="S91" i="2"/>
  <c r="S90" i="2"/>
  <c r="S89" i="2"/>
  <c r="S88" i="2"/>
  <c r="S87" i="2"/>
  <c r="S86" i="2"/>
  <c r="S85" i="2"/>
  <c r="S84" i="2"/>
  <c r="A6" i="5"/>
  <c r="A6" i="4"/>
  <c r="A6" i="3"/>
  <c r="A6" i="7"/>
  <c r="A6" i="2"/>
  <c r="R126" i="2"/>
  <c r="R125" i="2"/>
  <c r="R124" i="2"/>
  <c r="R123" i="2"/>
  <c r="R122" i="2"/>
  <c r="R121" i="2"/>
  <c r="R120" i="2"/>
  <c r="R119" i="2"/>
  <c r="R118" i="2"/>
  <c r="R92" i="2"/>
  <c r="R91" i="2"/>
  <c r="R90" i="2"/>
  <c r="R89" i="2"/>
  <c r="R88" i="2"/>
  <c r="R87" i="2"/>
  <c r="R86" i="2"/>
  <c r="R85" i="2"/>
  <c r="R84" i="2"/>
  <c r="R126" i="7"/>
  <c r="R125" i="7"/>
  <c r="R124" i="7"/>
  <c r="R123" i="7"/>
  <c r="R122" i="7"/>
  <c r="R121" i="7"/>
  <c r="R120" i="7"/>
  <c r="R119" i="7"/>
  <c r="R118" i="7"/>
  <c r="R92" i="7"/>
  <c r="R91" i="7"/>
  <c r="R90" i="7"/>
  <c r="R89" i="7"/>
  <c r="R88" i="7"/>
  <c r="R87" i="7"/>
  <c r="R86" i="7"/>
  <c r="R85" i="7"/>
  <c r="R84" i="7"/>
  <c r="R126" i="3"/>
  <c r="R125" i="3"/>
  <c r="R124" i="3"/>
  <c r="R123" i="3"/>
  <c r="R122" i="3"/>
  <c r="R121" i="3"/>
  <c r="R120" i="3"/>
  <c r="R119" i="3"/>
  <c r="R118" i="3"/>
  <c r="R92" i="3"/>
  <c r="R91" i="3"/>
  <c r="R90" i="3"/>
  <c r="R89" i="3"/>
  <c r="R88" i="3"/>
  <c r="R87" i="3"/>
  <c r="R86" i="3"/>
  <c r="R85" i="3"/>
  <c r="R84" i="3"/>
  <c r="R126" i="4"/>
  <c r="R125" i="4"/>
  <c r="R124" i="4"/>
  <c r="R123" i="4"/>
  <c r="R122" i="4"/>
  <c r="R121" i="4"/>
  <c r="R120" i="4"/>
  <c r="R119" i="4"/>
  <c r="R118" i="4"/>
  <c r="R92" i="4"/>
  <c r="R91" i="4"/>
  <c r="R90" i="4"/>
  <c r="R89" i="4"/>
  <c r="R88" i="4"/>
  <c r="R87" i="4"/>
  <c r="R86" i="4"/>
  <c r="R85" i="4"/>
  <c r="R84" i="4"/>
  <c r="G126" i="5"/>
  <c r="G125" i="5"/>
  <c r="G124" i="5"/>
  <c r="G123" i="5"/>
  <c r="G122" i="5"/>
  <c r="G121" i="5"/>
  <c r="G120" i="5"/>
  <c r="G119" i="5"/>
  <c r="G118" i="5"/>
  <c r="G92" i="5"/>
  <c r="G91" i="5"/>
  <c r="G90" i="5"/>
  <c r="G89" i="5"/>
  <c r="G88" i="5"/>
  <c r="G87" i="5"/>
  <c r="G86" i="5"/>
  <c r="G85" i="5"/>
  <c r="G84" i="5"/>
  <c r="A6" i="6"/>
  <c r="R126" i="6"/>
  <c r="R125" i="6"/>
  <c r="R124" i="6"/>
  <c r="R123" i="6"/>
  <c r="R122" i="6"/>
  <c r="R121" i="6"/>
  <c r="R120" i="6"/>
  <c r="R119" i="6"/>
  <c r="R118" i="6"/>
  <c r="R92" i="6"/>
  <c r="R91" i="6"/>
  <c r="R90" i="6"/>
  <c r="R89" i="6"/>
  <c r="R88" i="6"/>
  <c r="R87" i="6"/>
  <c r="R86" i="6"/>
  <c r="R85" i="6"/>
  <c r="R84" i="6"/>
  <c r="Q126" i="6"/>
  <c r="Q125" i="6"/>
  <c r="Q124" i="6"/>
  <c r="Q123" i="6"/>
  <c r="Q122" i="6"/>
  <c r="Q121" i="6"/>
  <c r="Q120" i="6"/>
  <c r="Q119" i="6"/>
  <c r="Q118" i="6"/>
  <c r="Q92" i="6"/>
  <c r="Q91" i="6"/>
  <c r="Q90" i="6"/>
  <c r="Q89" i="6"/>
  <c r="Q88" i="6"/>
  <c r="Q87" i="6"/>
  <c r="Q86" i="6"/>
  <c r="Q85" i="6"/>
  <c r="Q84" i="6"/>
  <c r="F126" i="5"/>
  <c r="F125" i="5"/>
  <c r="F124" i="5"/>
  <c r="F123" i="5"/>
  <c r="F122" i="5"/>
  <c r="F121" i="5"/>
  <c r="F120" i="5"/>
  <c r="F119" i="5"/>
  <c r="F118" i="5"/>
  <c r="F92" i="5"/>
  <c r="F91" i="5"/>
  <c r="F90" i="5"/>
  <c r="F89" i="5"/>
  <c r="F88" i="5"/>
  <c r="F87" i="5"/>
  <c r="F86" i="5"/>
  <c r="F85" i="5"/>
  <c r="F84" i="5"/>
  <c r="Q126" i="4"/>
  <c r="Q125" i="4"/>
  <c r="Q124" i="4"/>
  <c r="Q123" i="4"/>
  <c r="Q122" i="4"/>
  <c r="Q121" i="4"/>
  <c r="Q120" i="4"/>
  <c r="Q119" i="4"/>
  <c r="Q118" i="4"/>
  <c r="Q92" i="4"/>
  <c r="Q91" i="4"/>
  <c r="Q90" i="4"/>
  <c r="Q89" i="4"/>
  <c r="Q88" i="4"/>
  <c r="Q87" i="4"/>
  <c r="Q86" i="4"/>
  <c r="Q85" i="4"/>
  <c r="Q84" i="4"/>
  <c r="Q126" i="3"/>
  <c r="Q125" i="3"/>
  <c r="Q124" i="3"/>
  <c r="Q123" i="3"/>
  <c r="Q122" i="3"/>
  <c r="Q121" i="3"/>
  <c r="Q120" i="3"/>
  <c r="Q119" i="3"/>
  <c r="Q118" i="3"/>
  <c r="Q92" i="3"/>
  <c r="Q91" i="3"/>
  <c r="Q90" i="3"/>
  <c r="Q89" i="3"/>
  <c r="Q88" i="3"/>
  <c r="Q87" i="3"/>
  <c r="Q86" i="3"/>
  <c r="Q85" i="3"/>
  <c r="Q84" i="3"/>
  <c r="Q126" i="7"/>
  <c r="Q125" i="7"/>
  <c r="Q124" i="7"/>
  <c r="Q123" i="7"/>
  <c r="Q122" i="7"/>
  <c r="Q121" i="7"/>
  <c r="Q120" i="7"/>
  <c r="Q119" i="7"/>
  <c r="Q118" i="7"/>
  <c r="Q92" i="7"/>
  <c r="Q91" i="7"/>
  <c r="Q90" i="7"/>
  <c r="Q89" i="7"/>
  <c r="Q88" i="7"/>
  <c r="Q87" i="7"/>
  <c r="Q86" i="7"/>
  <c r="Q85" i="7"/>
  <c r="Q84" i="7"/>
  <c r="Q126" i="2"/>
  <c r="Q125" i="2"/>
  <c r="Q124" i="2"/>
  <c r="Q123" i="2"/>
  <c r="Q122" i="2"/>
  <c r="Q121" i="2"/>
  <c r="Q120" i="2"/>
  <c r="Q119" i="2"/>
  <c r="Q118" i="2"/>
  <c r="Q92" i="2"/>
  <c r="Q91" i="2"/>
  <c r="Q90" i="2"/>
  <c r="Q89" i="2"/>
  <c r="Q88" i="2"/>
  <c r="Q87" i="2"/>
  <c r="Q86" i="2"/>
  <c r="Q85" i="2"/>
  <c r="Q84" i="2"/>
  <c r="P126" i="6"/>
  <c r="P125" i="6"/>
  <c r="P124" i="6"/>
  <c r="P123" i="6"/>
  <c r="P122" i="6"/>
  <c r="P121" i="6"/>
  <c r="P120" i="6"/>
  <c r="P119" i="6"/>
  <c r="P118" i="6"/>
  <c r="P92" i="6"/>
  <c r="P91" i="6"/>
  <c r="P90" i="6"/>
  <c r="P89" i="6"/>
  <c r="P88" i="6"/>
  <c r="P87" i="6"/>
  <c r="P86" i="6"/>
  <c r="P85" i="6"/>
  <c r="P84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I110" i="6"/>
  <c r="G110" i="6"/>
  <c r="N109" i="6"/>
  <c r="N110" i="6" s="1"/>
  <c r="M109" i="6"/>
  <c r="M110" i="6" s="1"/>
  <c r="L109" i="6"/>
  <c r="L110" i="6" s="1"/>
  <c r="K109" i="6"/>
  <c r="K110" i="6" s="1"/>
  <c r="J109" i="6"/>
  <c r="J110" i="6" s="1"/>
  <c r="I109" i="6"/>
  <c r="H109" i="6"/>
  <c r="H110" i="6" s="1"/>
  <c r="G109" i="6"/>
  <c r="F109" i="6"/>
  <c r="F110" i="6" s="1"/>
  <c r="E109" i="6"/>
  <c r="E110" i="6" s="1"/>
  <c r="D109" i="6"/>
  <c r="D110" i="6" s="1"/>
  <c r="C109" i="6"/>
  <c r="C110" i="6" s="1"/>
  <c r="N107" i="6"/>
  <c r="M107" i="6"/>
  <c r="L107" i="6"/>
  <c r="K107" i="6"/>
  <c r="J107" i="6"/>
  <c r="I107" i="6"/>
  <c r="H107" i="6"/>
  <c r="G107" i="6"/>
  <c r="F107" i="6"/>
  <c r="E107" i="6"/>
  <c r="D107" i="6"/>
  <c r="C107" i="6"/>
  <c r="L106" i="6"/>
  <c r="K106" i="6"/>
  <c r="J106" i="6"/>
  <c r="I106" i="6"/>
  <c r="H106" i="6"/>
  <c r="G106" i="6"/>
  <c r="F106" i="6"/>
  <c r="E106" i="6"/>
  <c r="D106" i="6"/>
  <c r="C106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M101" i="6"/>
  <c r="G101" i="6"/>
  <c r="E101" i="6"/>
  <c r="N101" i="6"/>
  <c r="L101" i="6"/>
  <c r="K101" i="6"/>
  <c r="J101" i="6"/>
  <c r="I101" i="6"/>
  <c r="H101" i="6"/>
  <c r="F101" i="6"/>
  <c r="D101" i="6"/>
  <c r="C101" i="6"/>
  <c r="O92" i="6"/>
  <c r="O91" i="6"/>
  <c r="O90" i="6"/>
  <c r="O89" i="6"/>
  <c r="O88" i="6"/>
  <c r="O87" i="6"/>
  <c r="E87" i="6"/>
  <c r="O86" i="6"/>
  <c r="O85" i="6"/>
  <c r="O84" i="6"/>
  <c r="N76" i="6"/>
  <c r="M76" i="6"/>
  <c r="L76" i="6"/>
  <c r="K76" i="6"/>
  <c r="J76" i="6"/>
  <c r="I76" i="6"/>
  <c r="H76" i="6"/>
  <c r="G76" i="6"/>
  <c r="F76" i="6"/>
  <c r="E76" i="6"/>
  <c r="D76" i="6"/>
  <c r="C76" i="6"/>
  <c r="N65" i="6"/>
  <c r="N87" i="6" s="1"/>
  <c r="M65" i="6"/>
  <c r="M88" i="6" s="1"/>
  <c r="L65" i="6"/>
  <c r="L87" i="6" s="1"/>
  <c r="K65" i="6"/>
  <c r="K88" i="6" s="1"/>
  <c r="J65" i="6"/>
  <c r="J88" i="6" s="1"/>
  <c r="I65" i="6"/>
  <c r="I88" i="6" s="1"/>
  <c r="H65" i="6"/>
  <c r="H87" i="6" s="1"/>
  <c r="G65" i="6"/>
  <c r="G88" i="6" s="1"/>
  <c r="F65" i="6"/>
  <c r="F87" i="6" s="1"/>
  <c r="E65" i="6"/>
  <c r="E88" i="6" s="1"/>
  <c r="D65" i="6"/>
  <c r="D87" i="6" s="1"/>
  <c r="C65" i="6"/>
  <c r="C88" i="6" s="1"/>
  <c r="H59" i="6"/>
  <c r="H67" i="6" s="1"/>
  <c r="H70" i="6" s="1"/>
  <c r="F59" i="6"/>
  <c r="F67" i="6" s="1"/>
  <c r="F70" i="6" s="1"/>
  <c r="E59" i="6"/>
  <c r="E67" i="6" s="1"/>
  <c r="E70" i="6" s="1"/>
  <c r="N55" i="6"/>
  <c r="N59" i="6" s="1"/>
  <c r="N67" i="6" s="1"/>
  <c r="N70" i="6" s="1"/>
  <c r="M55" i="6"/>
  <c r="M59" i="6" s="1"/>
  <c r="M67" i="6" s="1"/>
  <c r="M70" i="6" s="1"/>
  <c r="L55" i="6"/>
  <c r="L59" i="6" s="1"/>
  <c r="K55" i="6"/>
  <c r="K59" i="6" s="1"/>
  <c r="J55" i="6"/>
  <c r="J59" i="6" s="1"/>
  <c r="J67" i="6" s="1"/>
  <c r="J70" i="6" s="1"/>
  <c r="I55" i="6"/>
  <c r="I59" i="6" s="1"/>
  <c r="H55" i="6"/>
  <c r="G55" i="6"/>
  <c r="G59" i="6" s="1"/>
  <c r="G67" i="6" s="1"/>
  <c r="G70" i="6" s="1"/>
  <c r="F55" i="6"/>
  <c r="E55" i="6"/>
  <c r="D55" i="6"/>
  <c r="D59" i="6" s="1"/>
  <c r="D67" i="6" s="1"/>
  <c r="D70" i="6" s="1"/>
  <c r="C55" i="6"/>
  <c r="C59" i="6" s="1"/>
  <c r="C67" i="6" s="1"/>
  <c r="C70" i="6" s="1"/>
  <c r="N41" i="6"/>
  <c r="M41" i="6"/>
  <c r="L41" i="6"/>
  <c r="K41" i="6"/>
  <c r="J41" i="6"/>
  <c r="I41" i="6"/>
  <c r="H41" i="6"/>
  <c r="G41" i="6"/>
  <c r="F41" i="6"/>
  <c r="E41" i="6"/>
  <c r="N35" i="6"/>
  <c r="N37" i="6" s="1"/>
  <c r="M35" i="6"/>
  <c r="M37" i="6" s="1"/>
  <c r="L35" i="6"/>
  <c r="L37" i="6" s="1"/>
  <c r="K35" i="6"/>
  <c r="K37" i="6" s="1"/>
  <c r="J35" i="6"/>
  <c r="J37" i="6" s="1"/>
  <c r="I35" i="6"/>
  <c r="I37" i="6" s="1"/>
  <c r="H35" i="6"/>
  <c r="H37" i="6" s="1"/>
  <c r="G35" i="6"/>
  <c r="F35" i="6"/>
  <c r="E35" i="6"/>
  <c r="D35" i="6"/>
  <c r="C35" i="6"/>
  <c r="G37" i="6"/>
  <c r="F37" i="6"/>
  <c r="E37" i="6"/>
  <c r="D37" i="6"/>
  <c r="C37" i="6"/>
  <c r="C127" i="6" l="1"/>
  <c r="L67" i="6"/>
  <c r="L70" i="6" s="1"/>
  <c r="M127" i="6"/>
  <c r="N127" i="6"/>
  <c r="C78" i="6"/>
  <c r="E127" i="6"/>
  <c r="F127" i="6"/>
  <c r="D127" i="6"/>
  <c r="G87" i="6"/>
  <c r="G127" i="6"/>
  <c r="I87" i="6"/>
  <c r="H127" i="6"/>
  <c r="O127" i="6"/>
  <c r="M87" i="6"/>
  <c r="I67" i="6"/>
  <c r="I70" i="6" s="1"/>
  <c r="I127" i="6"/>
  <c r="J127" i="6"/>
  <c r="K67" i="6"/>
  <c r="K70" i="6" s="1"/>
  <c r="K78" i="6" s="1"/>
  <c r="K127" i="6"/>
  <c r="L127" i="6"/>
  <c r="S127" i="6"/>
  <c r="H127" i="5"/>
  <c r="S127" i="4"/>
  <c r="S127" i="3"/>
  <c r="S127" i="7"/>
  <c r="S127" i="2"/>
  <c r="G127" i="5"/>
  <c r="R127" i="4"/>
  <c r="R127" i="3"/>
  <c r="R127" i="7"/>
  <c r="R127" i="2"/>
  <c r="R127" i="6"/>
  <c r="Q127" i="7"/>
  <c r="Q127" i="6"/>
  <c r="F127" i="5"/>
  <c r="Q127" i="4"/>
  <c r="Q127" i="3"/>
  <c r="Q127" i="2"/>
  <c r="P127" i="6"/>
  <c r="I90" i="6"/>
  <c r="D86" i="6"/>
  <c r="D89" i="6"/>
  <c r="D84" i="6"/>
  <c r="D43" i="6"/>
  <c r="D85" i="6"/>
  <c r="L86" i="6"/>
  <c r="L89" i="6"/>
  <c r="L84" i="6"/>
  <c r="L43" i="6"/>
  <c r="L85" i="6"/>
  <c r="J78" i="6"/>
  <c r="J90" i="6" s="1"/>
  <c r="E78" i="6"/>
  <c r="M78" i="6"/>
  <c r="M90" i="6" s="1"/>
  <c r="K86" i="6"/>
  <c r="K85" i="6"/>
  <c r="K89" i="6"/>
  <c r="K43" i="6"/>
  <c r="M86" i="6"/>
  <c r="M89" i="6"/>
  <c r="M84" i="6"/>
  <c r="M43" i="6"/>
  <c r="M85" i="6"/>
  <c r="N78" i="6"/>
  <c r="N90" i="6" s="1"/>
  <c r="F89" i="6"/>
  <c r="F84" i="6"/>
  <c r="F43" i="6"/>
  <c r="F85" i="6"/>
  <c r="F86" i="6"/>
  <c r="D78" i="6"/>
  <c r="G78" i="6"/>
  <c r="G90" i="6" s="1"/>
  <c r="G84" i="6"/>
  <c r="G43" i="6"/>
  <c r="G85" i="6"/>
  <c r="G86" i="6"/>
  <c r="G89" i="6"/>
  <c r="H78" i="6"/>
  <c r="I85" i="6"/>
  <c r="I86" i="6"/>
  <c r="I89" i="6"/>
  <c r="I84" i="6"/>
  <c r="I43" i="6"/>
  <c r="J85" i="6"/>
  <c r="J86" i="6"/>
  <c r="J89" i="6"/>
  <c r="J84" i="6"/>
  <c r="J43" i="6"/>
  <c r="C91" i="6"/>
  <c r="C92" i="6"/>
  <c r="C86" i="6"/>
  <c r="C89" i="6"/>
  <c r="C84" i="6"/>
  <c r="C43" i="6"/>
  <c r="C85" i="6"/>
  <c r="E86" i="6"/>
  <c r="E89" i="6"/>
  <c r="E84" i="6"/>
  <c r="E43" i="6"/>
  <c r="E85" i="6"/>
  <c r="C90" i="6"/>
  <c r="F78" i="6"/>
  <c r="N89" i="6"/>
  <c r="N84" i="6"/>
  <c r="N43" i="6"/>
  <c r="N85" i="6"/>
  <c r="N86" i="6"/>
  <c r="L78" i="6"/>
  <c r="H85" i="6"/>
  <c r="H86" i="6"/>
  <c r="H84" i="6"/>
  <c r="H89" i="6"/>
  <c r="H43" i="6"/>
  <c r="I78" i="6"/>
  <c r="J87" i="6"/>
  <c r="D88" i="6"/>
  <c r="C87" i="6"/>
  <c r="K87" i="6"/>
  <c r="F88" i="6"/>
  <c r="N88" i="6"/>
  <c r="L88" i="6"/>
  <c r="H88" i="6"/>
  <c r="K90" i="6" l="1"/>
  <c r="K92" i="6"/>
  <c r="K91" i="6"/>
  <c r="K84" i="6"/>
  <c r="D91" i="6"/>
  <c r="D92" i="6"/>
  <c r="E92" i="6"/>
  <c r="E91" i="6"/>
  <c r="L91" i="6"/>
  <c r="L92" i="6"/>
  <c r="H91" i="6"/>
  <c r="H92" i="6"/>
  <c r="D90" i="6"/>
  <c r="L90" i="6"/>
  <c r="N92" i="6"/>
  <c r="N91" i="6"/>
  <c r="F92" i="6"/>
  <c r="F91" i="6"/>
  <c r="F90" i="6"/>
  <c r="G92" i="6"/>
  <c r="G91" i="6"/>
  <c r="M92" i="6"/>
  <c r="M91" i="6"/>
  <c r="I91" i="6"/>
  <c r="I92" i="6"/>
  <c r="J91" i="6"/>
  <c r="J92" i="6"/>
  <c r="E90" i="6"/>
  <c r="H90" i="6"/>
  <c r="E126" i="5" l="1"/>
  <c r="E125" i="5"/>
  <c r="E124" i="5"/>
  <c r="E123" i="5"/>
  <c r="E122" i="5"/>
  <c r="E121" i="5"/>
  <c r="E120" i="5"/>
  <c r="E119" i="5"/>
  <c r="E118" i="5"/>
  <c r="E92" i="5"/>
  <c r="E91" i="5"/>
  <c r="E90" i="5"/>
  <c r="E89" i="5"/>
  <c r="E88" i="5"/>
  <c r="E87" i="5"/>
  <c r="E86" i="5"/>
  <c r="E85" i="5"/>
  <c r="E84" i="5"/>
  <c r="D126" i="5"/>
  <c r="C126" i="5"/>
  <c r="D125" i="5"/>
  <c r="C125" i="5"/>
  <c r="D124" i="5"/>
  <c r="C124" i="5"/>
  <c r="D123" i="5"/>
  <c r="C123" i="5"/>
  <c r="D122" i="5"/>
  <c r="C122" i="5"/>
  <c r="D121" i="5"/>
  <c r="C121" i="5"/>
  <c r="D120" i="5"/>
  <c r="C120" i="5"/>
  <c r="D119" i="5"/>
  <c r="C119" i="5"/>
  <c r="D118" i="5"/>
  <c r="C118" i="5"/>
  <c r="D92" i="5"/>
  <c r="C92" i="5"/>
  <c r="D91" i="5"/>
  <c r="C91" i="5"/>
  <c r="D90" i="5"/>
  <c r="C90" i="5"/>
  <c r="D89" i="5"/>
  <c r="C89" i="5"/>
  <c r="D88" i="5"/>
  <c r="C88" i="5"/>
  <c r="D87" i="5"/>
  <c r="C87" i="5"/>
  <c r="D86" i="5"/>
  <c r="C86" i="5"/>
  <c r="D85" i="5"/>
  <c r="C85" i="5"/>
  <c r="D84" i="5"/>
  <c r="C84" i="5"/>
  <c r="E127" i="5" l="1"/>
  <c r="C127" i="5"/>
  <c r="D127" i="5"/>
  <c r="P126" i="4"/>
  <c r="P125" i="4"/>
  <c r="P124" i="4"/>
  <c r="P123" i="4"/>
  <c r="P122" i="4"/>
  <c r="P121" i="4"/>
  <c r="P120" i="4"/>
  <c r="P119" i="4"/>
  <c r="P118" i="4"/>
  <c r="P92" i="4"/>
  <c r="P91" i="4"/>
  <c r="P90" i="4"/>
  <c r="P89" i="4"/>
  <c r="P88" i="4"/>
  <c r="P87" i="4"/>
  <c r="P86" i="4"/>
  <c r="P85" i="4"/>
  <c r="P84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M109" i="4"/>
  <c r="M110" i="4" s="1"/>
  <c r="L109" i="4"/>
  <c r="L110" i="4" s="1"/>
  <c r="K109" i="4"/>
  <c r="K110" i="4" s="1"/>
  <c r="J109" i="4"/>
  <c r="J110" i="4" s="1"/>
  <c r="I109" i="4"/>
  <c r="I110" i="4" s="1"/>
  <c r="H109" i="4"/>
  <c r="H110" i="4" s="1"/>
  <c r="G109" i="4"/>
  <c r="G110" i="4" s="1"/>
  <c r="F109" i="4"/>
  <c r="F110" i="4" s="1"/>
  <c r="E109" i="4"/>
  <c r="E110" i="4" s="1"/>
  <c r="D109" i="4"/>
  <c r="D110" i="4" s="1"/>
  <c r="C109" i="4"/>
  <c r="C110" i="4" s="1"/>
  <c r="M107" i="4"/>
  <c r="L107" i="4"/>
  <c r="K107" i="4"/>
  <c r="J107" i="4"/>
  <c r="I107" i="4"/>
  <c r="H107" i="4"/>
  <c r="G107" i="4"/>
  <c r="F107" i="4"/>
  <c r="E107" i="4"/>
  <c r="D107" i="4"/>
  <c r="C107" i="4"/>
  <c r="M106" i="4"/>
  <c r="K106" i="4"/>
  <c r="J106" i="4"/>
  <c r="I106" i="4"/>
  <c r="H106" i="4"/>
  <c r="F106" i="4"/>
  <c r="E106" i="4"/>
  <c r="D106" i="4"/>
  <c r="C106" i="4"/>
  <c r="M105" i="4"/>
  <c r="L105" i="4"/>
  <c r="K105" i="4"/>
  <c r="J105" i="4"/>
  <c r="I105" i="4"/>
  <c r="H105" i="4"/>
  <c r="G105" i="4"/>
  <c r="F105" i="4"/>
  <c r="E105" i="4"/>
  <c r="D105" i="4"/>
  <c r="C105" i="4"/>
  <c r="M104" i="4"/>
  <c r="L104" i="4"/>
  <c r="K104" i="4"/>
  <c r="J104" i="4"/>
  <c r="I104" i="4"/>
  <c r="H104" i="4"/>
  <c r="G104" i="4"/>
  <c r="F104" i="4"/>
  <c r="E104" i="4"/>
  <c r="D104" i="4"/>
  <c r="C104" i="4"/>
  <c r="J101" i="4"/>
  <c r="I101" i="4"/>
  <c r="H101" i="4"/>
  <c r="M101" i="4"/>
  <c r="L101" i="4"/>
  <c r="K101" i="4"/>
  <c r="G101" i="4"/>
  <c r="F101" i="4"/>
  <c r="E101" i="4"/>
  <c r="D101" i="4"/>
  <c r="C101" i="4"/>
  <c r="O92" i="4"/>
  <c r="N92" i="4"/>
  <c r="O91" i="4"/>
  <c r="N91" i="4"/>
  <c r="O90" i="4"/>
  <c r="N90" i="4"/>
  <c r="O89" i="4"/>
  <c r="N89" i="4"/>
  <c r="O88" i="4"/>
  <c r="N88" i="4"/>
  <c r="O87" i="4"/>
  <c r="N87" i="4"/>
  <c r="O86" i="4"/>
  <c r="N86" i="4"/>
  <c r="O85" i="4"/>
  <c r="N85" i="4"/>
  <c r="O84" i="4"/>
  <c r="N84" i="4"/>
  <c r="M76" i="4"/>
  <c r="L76" i="4"/>
  <c r="K76" i="4"/>
  <c r="J76" i="4"/>
  <c r="I76" i="4"/>
  <c r="H76" i="4"/>
  <c r="G76" i="4"/>
  <c r="F76" i="4"/>
  <c r="E76" i="4"/>
  <c r="D76" i="4"/>
  <c r="C76" i="4"/>
  <c r="M65" i="4"/>
  <c r="M87" i="4" s="1"/>
  <c r="L65" i="4"/>
  <c r="L88" i="4" s="1"/>
  <c r="K65" i="4"/>
  <c r="K88" i="4" s="1"/>
  <c r="J65" i="4"/>
  <c r="J88" i="4" s="1"/>
  <c r="I65" i="4"/>
  <c r="I88" i="4" s="1"/>
  <c r="H65" i="4"/>
  <c r="H87" i="4" s="1"/>
  <c r="G65" i="4"/>
  <c r="G88" i="4" s="1"/>
  <c r="F65" i="4"/>
  <c r="F87" i="4" s="1"/>
  <c r="E65" i="4"/>
  <c r="E87" i="4" s="1"/>
  <c r="D65" i="4"/>
  <c r="D87" i="4" s="1"/>
  <c r="C65" i="4"/>
  <c r="C88" i="4" s="1"/>
  <c r="M55" i="4"/>
  <c r="M59" i="4" s="1"/>
  <c r="L55" i="4"/>
  <c r="L59" i="4" s="1"/>
  <c r="K55" i="4"/>
  <c r="K59" i="4" s="1"/>
  <c r="J55" i="4"/>
  <c r="J59" i="4" s="1"/>
  <c r="I55" i="4"/>
  <c r="I59" i="4" s="1"/>
  <c r="H55" i="4"/>
  <c r="H59" i="4" s="1"/>
  <c r="G55" i="4"/>
  <c r="G59" i="4" s="1"/>
  <c r="F55" i="4"/>
  <c r="F59" i="4" s="1"/>
  <c r="E55" i="4"/>
  <c r="E59" i="4" s="1"/>
  <c r="D55" i="4"/>
  <c r="D59" i="4" s="1"/>
  <c r="C55" i="4"/>
  <c r="C59" i="4" s="1"/>
  <c r="K41" i="4"/>
  <c r="J41" i="4"/>
  <c r="I41" i="4"/>
  <c r="H41" i="4"/>
  <c r="G41" i="4"/>
  <c r="F41" i="4"/>
  <c r="E41" i="4"/>
  <c r="M35" i="4"/>
  <c r="M37" i="4" s="1"/>
  <c r="L35" i="4"/>
  <c r="L37" i="4" s="1"/>
  <c r="K35" i="4"/>
  <c r="K37" i="4" s="1"/>
  <c r="J35" i="4"/>
  <c r="J37" i="4" s="1"/>
  <c r="J85" i="4" s="1"/>
  <c r="I35" i="4"/>
  <c r="I37" i="4" s="1"/>
  <c r="H35" i="4"/>
  <c r="H37" i="4" s="1"/>
  <c r="G35" i="4"/>
  <c r="G37" i="4" s="1"/>
  <c r="F35" i="4"/>
  <c r="F37" i="4" s="1"/>
  <c r="E35" i="4"/>
  <c r="E37" i="4" s="1"/>
  <c r="D35" i="4"/>
  <c r="D37" i="4" s="1"/>
  <c r="C35" i="4"/>
  <c r="C37" i="4" s="1"/>
  <c r="D86" i="4" l="1"/>
  <c r="D67" i="4"/>
  <c r="D84" i="4" s="1"/>
  <c r="L127" i="4"/>
  <c r="L86" i="4"/>
  <c r="L67" i="4"/>
  <c r="L70" i="4" s="1"/>
  <c r="H67" i="4"/>
  <c r="H84" i="4" s="1"/>
  <c r="M67" i="4"/>
  <c r="M70" i="4" s="1"/>
  <c r="M78" i="4" s="1"/>
  <c r="M90" i="4" s="1"/>
  <c r="L87" i="4"/>
  <c r="D88" i="4"/>
  <c r="C87" i="4"/>
  <c r="M127" i="4"/>
  <c r="C67" i="4"/>
  <c r="C70" i="4" s="1"/>
  <c r="C78" i="4" s="1"/>
  <c r="C90" i="4" s="1"/>
  <c r="K87" i="4"/>
  <c r="N127" i="4"/>
  <c r="I87" i="4"/>
  <c r="D70" i="4"/>
  <c r="D78" i="4" s="1"/>
  <c r="J67" i="4"/>
  <c r="J70" i="4" s="1"/>
  <c r="J78" i="4" s="1"/>
  <c r="J91" i="4" s="1"/>
  <c r="I67" i="4"/>
  <c r="I70" i="4" s="1"/>
  <c r="I78" i="4" s="1"/>
  <c r="I90" i="4" s="1"/>
  <c r="K67" i="4"/>
  <c r="K70" i="4" s="1"/>
  <c r="K78" i="4" s="1"/>
  <c r="K90" i="4" s="1"/>
  <c r="G67" i="4"/>
  <c r="G70" i="4" s="1"/>
  <c r="G78" i="4" s="1"/>
  <c r="G91" i="4" s="1"/>
  <c r="O127" i="4"/>
  <c r="D127" i="4"/>
  <c r="E127" i="4"/>
  <c r="F88" i="4"/>
  <c r="F127" i="4"/>
  <c r="G127" i="4"/>
  <c r="H127" i="4"/>
  <c r="I127" i="4"/>
  <c r="J127" i="4"/>
  <c r="C127" i="4"/>
  <c r="E67" i="4"/>
  <c r="E70" i="4" s="1"/>
  <c r="E78" i="4" s="1"/>
  <c r="K127" i="4"/>
  <c r="F67" i="4"/>
  <c r="F70" i="4" s="1"/>
  <c r="F78" i="4" s="1"/>
  <c r="P127" i="4"/>
  <c r="C43" i="4"/>
  <c r="C86" i="4"/>
  <c r="C85" i="4"/>
  <c r="C89" i="4"/>
  <c r="K43" i="4"/>
  <c r="K85" i="4"/>
  <c r="K86" i="4"/>
  <c r="K89" i="4"/>
  <c r="F89" i="4"/>
  <c r="F43" i="4"/>
  <c r="F85" i="4"/>
  <c r="F86" i="4"/>
  <c r="G43" i="4"/>
  <c r="G85" i="4"/>
  <c r="G89" i="4"/>
  <c r="G86" i="4"/>
  <c r="L78" i="4"/>
  <c r="L90" i="4" s="1"/>
  <c r="I85" i="4"/>
  <c r="I89" i="4"/>
  <c r="I86" i="4"/>
  <c r="I43" i="4"/>
  <c r="H86" i="4"/>
  <c r="H85" i="4"/>
  <c r="H89" i="4"/>
  <c r="H43" i="4"/>
  <c r="E86" i="4"/>
  <c r="E89" i="4"/>
  <c r="E85" i="4"/>
  <c r="E43" i="4"/>
  <c r="M86" i="4"/>
  <c r="M89" i="4"/>
  <c r="M43" i="4"/>
  <c r="M85" i="4"/>
  <c r="D85" i="4"/>
  <c r="L85" i="4"/>
  <c r="J87" i="4"/>
  <c r="E88" i="4"/>
  <c r="M88" i="4"/>
  <c r="D43" i="4"/>
  <c r="L43" i="4"/>
  <c r="L84" i="4"/>
  <c r="J86" i="4"/>
  <c r="H88" i="4"/>
  <c r="D89" i="4"/>
  <c r="L89" i="4"/>
  <c r="G87" i="4"/>
  <c r="J43" i="4"/>
  <c r="J89" i="4"/>
  <c r="H70" i="4" l="1"/>
  <c r="H78" i="4" s="1"/>
  <c r="H91" i="4" s="1"/>
  <c r="C84" i="4"/>
  <c r="K84" i="4"/>
  <c r="J84" i="4"/>
  <c r="G90" i="4"/>
  <c r="M84" i="4"/>
  <c r="G92" i="4"/>
  <c r="J90" i="4"/>
  <c r="G84" i="4"/>
  <c r="I84" i="4"/>
  <c r="J92" i="4"/>
  <c r="F84" i="4"/>
  <c r="E84" i="4"/>
  <c r="E92" i="4"/>
  <c r="E91" i="4"/>
  <c r="E90" i="4"/>
  <c r="L91" i="4"/>
  <c r="L92" i="4"/>
  <c r="I91" i="4"/>
  <c r="I92" i="4"/>
  <c r="D91" i="4"/>
  <c r="D92" i="4"/>
  <c r="M92" i="4"/>
  <c r="M91" i="4"/>
  <c r="D90" i="4"/>
  <c r="C91" i="4"/>
  <c r="C92" i="4"/>
  <c r="F92" i="4"/>
  <c r="F91" i="4"/>
  <c r="F90" i="4"/>
  <c r="K92" i="4"/>
  <c r="K91" i="4"/>
  <c r="H90" i="4" l="1"/>
  <c r="H92" i="4"/>
  <c r="P126" i="3"/>
  <c r="P125" i="3"/>
  <c r="P124" i="3"/>
  <c r="P123" i="3"/>
  <c r="P122" i="3"/>
  <c r="P121" i="3"/>
  <c r="P120" i="3"/>
  <c r="P119" i="3"/>
  <c r="P118" i="3"/>
  <c r="P92" i="3"/>
  <c r="P91" i="3"/>
  <c r="P90" i="3"/>
  <c r="P89" i="3"/>
  <c r="P88" i="3"/>
  <c r="P87" i="3"/>
  <c r="P86" i="3"/>
  <c r="P85" i="3"/>
  <c r="P84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M109" i="3"/>
  <c r="M110" i="3" s="1"/>
  <c r="L109" i="3"/>
  <c r="L110" i="3" s="1"/>
  <c r="K109" i="3"/>
  <c r="K110" i="3" s="1"/>
  <c r="J109" i="3"/>
  <c r="J110" i="3" s="1"/>
  <c r="I109" i="3"/>
  <c r="I110" i="3" s="1"/>
  <c r="H109" i="3"/>
  <c r="H110" i="3" s="1"/>
  <c r="G109" i="3"/>
  <c r="G110" i="3" s="1"/>
  <c r="F109" i="3"/>
  <c r="F110" i="3" s="1"/>
  <c r="E109" i="3"/>
  <c r="E110" i="3" s="1"/>
  <c r="D109" i="3"/>
  <c r="D110" i="3" s="1"/>
  <c r="C109" i="3"/>
  <c r="C110" i="3" s="1"/>
  <c r="M107" i="3"/>
  <c r="L107" i="3"/>
  <c r="K107" i="3"/>
  <c r="J107" i="3"/>
  <c r="I107" i="3"/>
  <c r="H107" i="3"/>
  <c r="G107" i="3"/>
  <c r="F107" i="3"/>
  <c r="E107" i="3"/>
  <c r="D107" i="3"/>
  <c r="C107" i="3"/>
  <c r="M106" i="3"/>
  <c r="L106" i="3"/>
  <c r="K106" i="3"/>
  <c r="J106" i="3"/>
  <c r="I106" i="3"/>
  <c r="H106" i="3"/>
  <c r="F106" i="3"/>
  <c r="E106" i="3"/>
  <c r="D106" i="3"/>
  <c r="C106" i="3"/>
  <c r="M105" i="3"/>
  <c r="L105" i="3"/>
  <c r="K105" i="3"/>
  <c r="J105" i="3"/>
  <c r="I105" i="3"/>
  <c r="H105" i="3"/>
  <c r="G105" i="3"/>
  <c r="F105" i="3"/>
  <c r="E105" i="3"/>
  <c r="D105" i="3"/>
  <c r="C105" i="3"/>
  <c r="M104" i="3"/>
  <c r="L104" i="3"/>
  <c r="K104" i="3"/>
  <c r="J104" i="3"/>
  <c r="I104" i="3"/>
  <c r="H104" i="3"/>
  <c r="G104" i="3"/>
  <c r="F104" i="3"/>
  <c r="E104" i="3"/>
  <c r="D104" i="3"/>
  <c r="C104" i="3"/>
  <c r="M101" i="3"/>
  <c r="L101" i="3"/>
  <c r="H101" i="3"/>
  <c r="G101" i="3"/>
  <c r="F101" i="3"/>
  <c r="E101" i="3"/>
  <c r="D101" i="3"/>
  <c r="K101" i="3"/>
  <c r="J101" i="3"/>
  <c r="I101" i="3"/>
  <c r="C101" i="3"/>
  <c r="O92" i="3"/>
  <c r="N92" i="3"/>
  <c r="L92" i="3"/>
  <c r="O91" i="3"/>
  <c r="N91" i="3"/>
  <c r="L91" i="3"/>
  <c r="O90" i="3"/>
  <c r="N90" i="3"/>
  <c r="O89" i="3"/>
  <c r="N89" i="3"/>
  <c r="O88" i="3"/>
  <c r="N88" i="3"/>
  <c r="O87" i="3"/>
  <c r="N87" i="3"/>
  <c r="O86" i="3"/>
  <c r="N86" i="3"/>
  <c r="O85" i="3"/>
  <c r="N85" i="3"/>
  <c r="O84" i="3"/>
  <c r="N84" i="3"/>
  <c r="M76" i="3"/>
  <c r="K76" i="3"/>
  <c r="J76" i="3"/>
  <c r="I76" i="3"/>
  <c r="H76" i="3"/>
  <c r="G76" i="3"/>
  <c r="F76" i="3"/>
  <c r="E76" i="3"/>
  <c r="D76" i="3"/>
  <c r="C76" i="3"/>
  <c r="M65" i="3"/>
  <c r="M87" i="3" s="1"/>
  <c r="L65" i="3"/>
  <c r="L88" i="3" s="1"/>
  <c r="K65" i="3"/>
  <c r="K88" i="3" s="1"/>
  <c r="J65" i="3"/>
  <c r="J87" i="3" s="1"/>
  <c r="I65" i="3"/>
  <c r="I88" i="3" s="1"/>
  <c r="H65" i="3"/>
  <c r="H87" i="3" s="1"/>
  <c r="G65" i="3"/>
  <c r="G88" i="3" s="1"/>
  <c r="F65" i="3"/>
  <c r="F87" i="3" s="1"/>
  <c r="E65" i="3"/>
  <c r="E87" i="3" s="1"/>
  <c r="D65" i="3"/>
  <c r="D87" i="3" s="1"/>
  <c r="C65" i="3"/>
  <c r="C88" i="3" s="1"/>
  <c r="M55" i="3"/>
  <c r="M59" i="3" s="1"/>
  <c r="L55" i="3"/>
  <c r="L59" i="3" s="1"/>
  <c r="K55" i="3"/>
  <c r="K59" i="3" s="1"/>
  <c r="J55" i="3"/>
  <c r="J59" i="3" s="1"/>
  <c r="I55" i="3"/>
  <c r="I59" i="3" s="1"/>
  <c r="H55" i="3"/>
  <c r="H59" i="3" s="1"/>
  <c r="G55" i="3"/>
  <c r="G59" i="3" s="1"/>
  <c r="F55" i="3"/>
  <c r="F59" i="3" s="1"/>
  <c r="E55" i="3"/>
  <c r="E59" i="3" s="1"/>
  <c r="E67" i="3" s="1"/>
  <c r="E70" i="3" s="1"/>
  <c r="D55" i="3"/>
  <c r="D59" i="3" s="1"/>
  <c r="D67" i="3" s="1"/>
  <c r="D70" i="3" s="1"/>
  <c r="C55" i="3"/>
  <c r="C59" i="3" s="1"/>
  <c r="C67" i="3" s="1"/>
  <c r="J41" i="3"/>
  <c r="I41" i="3"/>
  <c r="H41" i="3"/>
  <c r="G41" i="3"/>
  <c r="F41" i="3"/>
  <c r="E41" i="3"/>
  <c r="M35" i="3"/>
  <c r="M37" i="3" s="1"/>
  <c r="L35" i="3"/>
  <c r="L37" i="3" s="1"/>
  <c r="K35" i="3"/>
  <c r="K37" i="3" s="1"/>
  <c r="J35" i="3"/>
  <c r="J37" i="3" s="1"/>
  <c r="I35" i="3"/>
  <c r="I37" i="3" s="1"/>
  <c r="H35" i="3"/>
  <c r="H37" i="3" s="1"/>
  <c r="G35" i="3"/>
  <c r="G37" i="3" s="1"/>
  <c r="G85" i="3" s="1"/>
  <c r="F35" i="3"/>
  <c r="F37" i="3" s="1"/>
  <c r="F86" i="3" s="1"/>
  <c r="E35" i="3"/>
  <c r="E37" i="3" s="1"/>
  <c r="E43" i="3" s="1"/>
  <c r="D35" i="3"/>
  <c r="D37" i="3" s="1"/>
  <c r="C35" i="3"/>
  <c r="C37" i="3" s="1"/>
  <c r="L67" i="3" l="1"/>
  <c r="L70" i="3" s="1"/>
  <c r="L90" i="3" s="1"/>
  <c r="M86" i="3"/>
  <c r="F67" i="3"/>
  <c r="H67" i="3"/>
  <c r="H70" i="3" s="1"/>
  <c r="G67" i="3"/>
  <c r="G84" i="3" s="1"/>
  <c r="K67" i="3"/>
  <c r="M67" i="3"/>
  <c r="M84" i="3" s="1"/>
  <c r="H88" i="3"/>
  <c r="C70" i="3"/>
  <c r="M70" i="3"/>
  <c r="M78" i="3" s="1"/>
  <c r="M90" i="3" s="1"/>
  <c r="O127" i="3"/>
  <c r="D127" i="3"/>
  <c r="E127" i="3"/>
  <c r="K70" i="3"/>
  <c r="K78" i="3" s="1"/>
  <c r="L127" i="3"/>
  <c r="M127" i="3"/>
  <c r="N127" i="3"/>
  <c r="J88" i="3"/>
  <c r="C127" i="3"/>
  <c r="F127" i="3"/>
  <c r="E78" i="3"/>
  <c r="E92" i="3" s="1"/>
  <c r="G87" i="3"/>
  <c r="H127" i="3"/>
  <c r="C78" i="3"/>
  <c r="C91" i="3" s="1"/>
  <c r="I127" i="3"/>
  <c r="G127" i="3"/>
  <c r="I67" i="3"/>
  <c r="I70" i="3" s="1"/>
  <c r="I78" i="3" s="1"/>
  <c r="I90" i="3" s="1"/>
  <c r="I87" i="3"/>
  <c r="J127" i="3"/>
  <c r="D78" i="3"/>
  <c r="D91" i="3" s="1"/>
  <c r="J67" i="3"/>
  <c r="J70" i="3" s="1"/>
  <c r="J78" i="3" s="1"/>
  <c r="K127" i="3"/>
  <c r="P127" i="3"/>
  <c r="F84" i="3"/>
  <c r="F70" i="3"/>
  <c r="H78" i="3"/>
  <c r="I86" i="3"/>
  <c r="I43" i="3"/>
  <c r="I85" i="3"/>
  <c r="I89" i="3"/>
  <c r="J85" i="3"/>
  <c r="J86" i="3"/>
  <c r="J43" i="3"/>
  <c r="J89" i="3"/>
  <c r="C86" i="3"/>
  <c r="C43" i="3"/>
  <c r="C89" i="3"/>
  <c r="C84" i="3"/>
  <c r="C85" i="3"/>
  <c r="K86" i="3"/>
  <c r="K43" i="3"/>
  <c r="K89" i="3"/>
  <c r="K84" i="3"/>
  <c r="K85" i="3"/>
  <c r="H85" i="3"/>
  <c r="H84" i="3"/>
  <c r="H86" i="3"/>
  <c r="H43" i="3"/>
  <c r="H89" i="3"/>
  <c r="D86" i="3"/>
  <c r="D43" i="3"/>
  <c r="D89" i="3"/>
  <c r="D84" i="3"/>
  <c r="D85" i="3"/>
  <c r="L86" i="3"/>
  <c r="L43" i="3"/>
  <c r="L89" i="3"/>
  <c r="L85" i="3"/>
  <c r="M43" i="3"/>
  <c r="E86" i="3"/>
  <c r="D88" i="3"/>
  <c r="G89" i="3"/>
  <c r="G43" i="3"/>
  <c r="E88" i="3"/>
  <c r="E85" i="3"/>
  <c r="M85" i="3"/>
  <c r="C87" i="3"/>
  <c r="K87" i="3"/>
  <c r="F88" i="3"/>
  <c r="G86" i="3"/>
  <c r="M88" i="3"/>
  <c r="F85" i="3"/>
  <c r="L87" i="3"/>
  <c r="F89" i="3"/>
  <c r="F43" i="3"/>
  <c r="E84" i="3"/>
  <c r="E89" i="3"/>
  <c r="M89" i="3"/>
  <c r="G70" i="3" l="1"/>
  <c r="G78" i="3" s="1"/>
  <c r="G90" i="3" s="1"/>
  <c r="L84" i="3"/>
  <c r="E90" i="3"/>
  <c r="D92" i="3"/>
  <c r="C92" i="3"/>
  <c r="D90" i="3"/>
  <c r="K92" i="3"/>
  <c r="K91" i="3"/>
  <c r="K90" i="3"/>
  <c r="C90" i="3"/>
  <c r="I84" i="3"/>
  <c r="J92" i="3"/>
  <c r="J91" i="3"/>
  <c r="J90" i="3"/>
  <c r="J84" i="3"/>
  <c r="E91" i="3"/>
  <c r="M92" i="3"/>
  <c r="M91" i="3"/>
  <c r="I91" i="3"/>
  <c r="I92" i="3"/>
  <c r="H91" i="3"/>
  <c r="H92" i="3"/>
  <c r="F78" i="3"/>
  <c r="H90" i="3"/>
  <c r="F92" i="3" l="1"/>
  <c r="F91" i="3"/>
  <c r="F90" i="3"/>
  <c r="G92" i="3"/>
  <c r="G91" i="3"/>
  <c r="P126" i="7" l="1"/>
  <c r="P125" i="7"/>
  <c r="P124" i="7"/>
  <c r="P123" i="7"/>
  <c r="P122" i="7"/>
  <c r="P121" i="7"/>
  <c r="P120" i="7"/>
  <c r="P119" i="7"/>
  <c r="P118" i="7"/>
  <c r="P92" i="7"/>
  <c r="P91" i="7"/>
  <c r="P90" i="7"/>
  <c r="P89" i="7"/>
  <c r="P88" i="7"/>
  <c r="P87" i="7"/>
  <c r="P86" i="7"/>
  <c r="P85" i="7"/>
  <c r="P84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M109" i="7"/>
  <c r="M110" i="7" s="1"/>
  <c r="L109" i="7"/>
  <c r="L110" i="7" s="1"/>
  <c r="K109" i="7"/>
  <c r="K110" i="7" s="1"/>
  <c r="J109" i="7"/>
  <c r="J110" i="7" s="1"/>
  <c r="I109" i="7"/>
  <c r="I110" i="7" s="1"/>
  <c r="H109" i="7"/>
  <c r="H110" i="7" s="1"/>
  <c r="G109" i="7"/>
  <c r="G110" i="7" s="1"/>
  <c r="F109" i="7"/>
  <c r="F110" i="7" s="1"/>
  <c r="E109" i="7"/>
  <c r="E110" i="7" s="1"/>
  <c r="D109" i="7"/>
  <c r="D110" i="7" s="1"/>
  <c r="C109" i="7"/>
  <c r="C110" i="7" s="1"/>
  <c r="M107" i="7"/>
  <c r="L107" i="7"/>
  <c r="K107" i="7"/>
  <c r="J107" i="7"/>
  <c r="I107" i="7"/>
  <c r="H107" i="7"/>
  <c r="G107" i="7"/>
  <c r="F107" i="7"/>
  <c r="E107" i="7"/>
  <c r="D107" i="7"/>
  <c r="C107" i="7"/>
  <c r="M106" i="7"/>
  <c r="L106" i="7"/>
  <c r="K106" i="7"/>
  <c r="I106" i="7"/>
  <c r="H106" i="7"/>
  <c r="G106" i="7"/>
  <c r="F106" i="7"/>
  <c r="E106" i="7"/>
  <c r="D106" i="7"/>
  <c r="C106" i="7"/>
  <c r="M105" i="7"/>
  <c r="L105" i="7"/>
  <c r="K105" i="7"/>
  <c r="J105" i="7"/>
  <c r="I105" i="7"/>
  <c r="H105" i="7"/>
  <c r="G105" i="7"/>
  <c r="F105" i="7"/>
  <c r="E105" i="7"/>
  <c r="D105" i="7"/>
  <c r="C105" i="7"/>
  <c r="M104" i="7"/>
  <c r="L104" i="7"/>
  <c r="K104" i="7"/>
  <c r="J104" i="7"/>
  <c r="I104" i="7"/>
  <c r="H104" i="7"/>
  <c r="G104" i="7"/>
  <c r="F104" i="7"/>
  <c r="E104" i="7"/>
  <c r="D104" i="7"/>
  <c r="C104" i="7"/>
  <c r="J101" i="7"/>
  <c r="I101" i="7"/>
  <c r="M101" i="7"/>
  <c r="L101" i="7"/>
  <c r="K101" i="7"/>
  <c r="H101" i="7"/>
  <c r="G101" i="7"/>
  <c r="F101" i="7"/>
  <c r="E101" i="7"/>
  <c r="D101" i="7"/>
  <c r="C101" i="7"/>
  <c r="O92" i="7"/>
  <c r="N92" i="7"/>
  <c r="O91" i="7"/>
  <c r="N91" i="7"/>
  <c r="O90" i="7"/>
  <c r="N90" i="7"/>
  <c r="O89" i="7"/>
  <c r="N89" i="7"/>
  <c r="O88" i="7"/>
  <c r="N88" i="7"/>
  <c r="O87" i="7"/>
  <c r="N87" i="7"/>
  <c r="O86" i="7"/>
  <c r="N86" i="7"/>
  <c r="O85" i="7"/>
  <c r="N85" i="7"/>
  <c r="O84" i="7"/>
  <c r="N84" i="7"/>
  <c r="M76" i="7"/>
  <c r="L76" i="7"/>
  <c r="K76" i="7"/>
  <c r="J76" i="7"/>
  <c r="I76" i="7"/>
  <c r="H76" i="7"/>
  <c r="G76" i="7"/>
  <c r="F76" i="7"/>
  <c r="E76" i="7"/>
  <c r="D76" i="7"/>
  <c r="C76" i="7"/>
  <c r="M65" i="7"/>
  <c r="M87" i="7" s="1"/>
  <c r="L65" i="7"/>
  <c r="L88" i="7" s="1"/>
  <c r="K65" i="7"/>
  <c r="K88" i="7" s="1"/>
  <c r="J65" i="7"/>
  <c r="J88" i="7" s="1"/>
  <c r="I65" i="7"/>
  <c r="I87" i="7" s="1"/>
  <c r="H65" i="7"/>
  <c r="H87" i="7" s="1"/>
  <c r="G65" i="7"/>
  <c r="G87" i="7" s="1"/>
  <c r="F65" i="7"/>
  <c r="F87" i="7" s="1"/>
  <c r="E65" i="7"/>
  <c r="E87" i="7" s="1"/>
  <c r="D65" i="7"/>
  <c r="D88" i="7" s="1"/>
  <c r="C65" i="7"/>
  <c r="C88" i="7" s="1"/>
  <c r="M55" i="7"/>
  <c r="M59" i="7" s="1"/>
  <c r="L55" i="7"/>
  <c r="L59" i="7" s="1"/>
  <c r="K55" i="7"/>
  <c r="K59" i="7" s="1"/>
  <c r="J55" i="7"/>
  <c r="J59" i="7" s="1"/>
  <c r="I55" i="7"/>
  <c r="I59" i="7" s="1"/>
  <c r="H55" i="7"/>
  <c r="H59" i="7" s="1"/>
  <c r="G55" i="7"/>
  <c r="G59" i="7" s="1"/>
  <c r="F55" i="7"/>
  <c r="F59" i="7" s="1"/>
  <c r="E55" i="7"/>
  <c r="E59" i="7" s="1"/>
  <c r="D55" i="7"/>
  <c r="D59" i="7" s="1"/>
  <c r="C55" i="7"/>
  <c r="C59" i="7" s="1"/>
  <c r="E86" i="7"/>
  <c r="D67" i="7" l="1"/>
  <c r="D70" i="7" s="1"/>
  <c r="D78" i="7" s="1"/>
  <c r="D90" i="7" s="1"/>
  <c r="J67" i="7"/>
  <c r="L67" i="7"/>
  <c r="L70" i="7" s="1"/>
  <c r="I67" i="7"/>
  <c r="K67" i="7"/>
  <c r="K70" i="7" s="1"/>
  <c r="K78" i="7" s="1"/>
  <c r="K90" i="7" s="1"/>
  <c r="G67" i="7"/>
  <c r="G70" i="7" s="1"/>
  <c r="H67" i="7"/>
  <c r="H70" i="7" s="1"/>
  <c r="H78" i="7" s="1"/>
  <c r="E67" i="7"/>
  <c r="E70" i="7" s="1"/>
  <c r="I70" i="7"/>
  <c r="I78" i="7" s="1"/>
  <c r="I90" i="7" s="1"/>
  <c r="C67" i="7"/>
  <c r="C70" i="7" s="1"/>
  <c r="C78" i="7" s="1"/>
  <c r="J87" i="7"/>
  <c r="K87" i="7"/>
  <c r="F67" i="7"/>
  <c r="F84" i="7" s="1"/>
  <c r="F70" i="7"/>
  <c r="F78" i="7" s="1"/>
  <c r="C87" i="7"/>
  <c r="E127" i="7"/>
  <c r="J70" i="7"/>
  <c r="J78" i="7" s="1"/>
  <c r="E88" i="7"/>
  <c r="M127" i="7"/>
  <c r="F88" i="7"/>
  <c r="O127" i="7"/>
  <c r="M88" i="7"/>
  <c r="M67" i="7"/>
  <c r="M70" i="7" s="1"/>
  <c r="M78" i="7" s="1"/>
  <c r="N127" i="7"/>
  <c r="C127" i="7"/>
  <c r="K127" i="7"/>
  <c r="J127" i="7"/>
  <c r="D127" i="7"/>
  <c r="L127" i="7"/>
  <c r="H127" i="7"/>
  <c r="F86" i="7"/>
  <c r="F127" i="7"/>
  <c r="I127" i="7"/>
  <c r="M86" i="7"/>
  <c r="G127" i="7"/>
  <c r="P127" i="7"/>
  <c r="H84" i="7"/>
  <c r="H85" i="7"/>
  <c r="H89" i="7"/>
  <c r="H86" i="7"/>
  <c r="G89" i="7"/>
  <c r="G84" i="7"/>
  <c r="G86" i="7"/>
  <c r="G85" i="7"/>
  <c r="J85" i="7"/>
  <c r="J86" i="7"/>
  <c r="J89" i="7"/>
  <c r="J84" i="7"/>
  <c r="I85" i="7"/>
  <c r="I84" i="7"/>
  <c r="I89" i="7"/>
  <c r="I86" i="7"/>
  <c r="K85" i="7"/>
  <c r="K86" i="7"/>
  <c r="K89" i="7"/>
  <c r="K84" i="7"/>
  <c r="C85" i="7"/>
  <c r="C86" i="7"/>
  <c r="C89" i="7"/>
  <c r="D86" i="7"/>
  <c r="D89" i="7"/>
  <c r="D85" i="7"/>
  <c r="L86" i="7"/>
  <c r="L89" i="7"/>
  <c r="L85" i="7"/>
  <c r="L84" i="7"/>
  <c r="L78" i="7"/>
  <c r="L90" i="7" s="1"/>
  <c r="G78" i="7"/>
  <c r="G90" i="7" s="1"/>
  <c r="F85" i="7"/>
  <c r="D87" i="7"/>
  <c r="L87" i="7"/>
  <c r="G88" i="7"/>
  <c r="H88" i="7"/>
  <c r="E85" i="7"/>
  <c r="M85" i="7"/>
  <c r="I88" i="7"/>
  <c r="E89" i="7"/>
  <c r="M89" i="7"/>
  <c r="F89" i="7"/>
  <c r="D84" i="7" l="1"/>
  <c r="C84" i="7"/>
  <c r="H91" i="7"/>
  <c r="H92" i="7"/>
  <c r="E84" i="7"/>
  <c r="I92" i="7"/>
  <c r="H90" i="7"/>
  <c r="I91" i="7"/>
  <c r="E78" i="7"/>
  <c r="E90" i="7" s="1"/>
  <c r="J92" i="7"/>
  <c r="J90" i="7"/>
  <c r="J91" i="7"/>
  <c r="M90" i="7"/>
  <c r="M84" i="7"/>
  <c r="K91" i="7"/>
  <c r="K92" i="7"/>
  <c r="C91" i="7"/>
  <c r="C92" i="7"/>
  <c r="M91" i="7"/>
  <c r="M92" i="7"/>
  <c r="C90" i="7"/>
  <c r="L91" i="7"/>
  <c r="L92" i="7"/>
  <c r="F92" i="7"/>
  <c r="F91" i="7"/>
  <c r="F90" i="7"/>
  <c r="D91" i="7"/>
  <c r="D92" i="7"/>
  <c r="G92" i="7"/>
  <c r="G91" i="7"/>
  <c r="E92" i="7" l="1"/>
  <c r="E91" i="7"/>
  <c r="P126" i="2"/>
  <c r="P125" i="2"/>
  <c r="P124" i="2"/>
  <c r="P123" i="2"/>
  <c r="P122" i="2"/>
  <c r="P121" i="2"/>
  <c r="P120" i="2"/>
  <c r="P119" i="2"/>
  <c r="P118" i="2"/>
  <c r="P92" i="2"/>
  <c r="P91" i="2"/>
  <c r="P90" i="2"/>
  <c r="P89" i="2"/>
  <c r="P88" i="2"/>
  <c r="P87" i="2"/>
  <c r="P86" i="2"/>
  <c r="P85" i="2"/>
  <c r="P84" i="2"/>
  <c r="O126" i="2"/>
  <c r="O125" i="2"/>
  <c r="O124" i="2"/>
  <c r="O123" i="2"/>
  <c r="O122" i="2"/>
  <c r="O121" i="2"/>
  <c r="O120" i="2"/>
  <c r="O119" i="2"/>
  <c r="O118" i="2"/>
  <c r="O87" i="2"/>
  <c r="P127" i="2" l="1"/>
  <c r="O88" i="2"/>
  <c r="O90" i="2"/>
  <c r="O127" i="2"/>
  <c r="O89" i="2"/>
  <c r="O85" i="2"/>
  <c r="J107" i="2"/>
  <c r="K107" i="2"/>
  <c r="L107" i="2"/>
  <c r="M107" i="2"/>
  <c r="J106" i="2"/>
  <c r="K106" i="2"/>
  <c r="J105" i="2"/>
  <c r="K105" i="2"/>
  <c r="L105" i="2"/>
  <c r="M105" i="2"/>
  <c r="J104" i="2"/>
  <c r="K104" i="2"/>
  <c r="L104" i="2"/>
  <c r="M104" i="2"/>
  <c r="O84" i="2" l="1"/>
  <c r="O86" i="2"/>
  <c r="O91" i="2"/>
  <c r="O92" i="2"/>
  <c r="N126" i="2"/>
  <c r="N125" i="2"/>
  <c r="N124" i="2"/>
  <c r="N123" i="2"/>
  <c r="N122" i="2"/>
  <c r="N121" i="2"/>
  <c r="N120" i="2"/>
  <c r="N119" i="2"/>
  <c r="N118" i="2"/>
  <c r="N88" i="2"/>
  <c r="N127" i="2" l="1"/>
  <c r="N89" i="2"/>
  <c r="N86" i="2"/>
  <c r="N87" i="2"/>
  <c r="N84" i="2"/>
  <c r="N85" i="2"/>
  <c r="J109" i="2"/>
  <c r="J110" i="2" s="1"/>
  <c r="K109" i="2"/>
  <c r="L109" i="2"/>
  <c r="L110" i="2" s="1"/>
  <c r="M109" i="2"/>
  <c r="M110" i="2" s="1"/>
  <c r="K110" i="2"/>
  <c r="K100" i="2"/>
  <c r="K101" i="2" s="1"/>
  <c r="L100" i="2"/>
  <c r="L101" i="2" s="1"/>
  <c r="M100" i="2"/>
  <c r="M101" i="2" s="1"/>
  <c r="K67" i="2"/>
  <c r="L67" i="2"/>
  <c r="M76" i="2"/>
  <c r="M65" i="2"/>
  <c r="M55" i="2"/>
  <c r="M59" i="2" s="1"/>
  <c r="M67" i="2" s="1"/>
  <c r="M41" i="2"/>
  <c r="M35" i="2"/>
  <c r="M23" i="2"/>
  <c r="M118" i="2"/>
  <c r="M119" i="2"/>
  <c r="M120" i="2"/>
  <c r="M121" i="2"/>
  <c r="M122" i="2"/>
  <c r="M123" i="2"/>
  <c r="M124" i="2"/>
  <c r="M125" i="2"/>
  <c r="M126" i="2"/>
  <c r="M37" i="2" l="1"/>
  <c r="M43" i="2" s="1"/>
  <c r="M127" i="2"/>
  <c r="M70" i="2"/>
  <c r="M78" i="2" s="1"/>
  <c r="N92" i="2"/>
  <c r="N91" i="2"/>
  <c r="N90" i="2"/>
  <c r="M84" i="2" l="1"/>
  <c r="M85" i="2"/>
  <c r="M86" i="2"/>
  <c r="M87" i="2"/>
  <c r="M88" i="2"/>
  <c r="M89" i="2"/>
  <c r="M90" i="2"/>
  <c r="M91" i="2"/>
  <c r="M92" i="2"/>
  <c r="K118" i="2" l="1"/>
  <c r="L118" i="2"/>
  <c r="K119" i="2"/>
  <c r="L119" i="2"/>
  <c r="K120" i="2"/>
  <c r="L120" i="2"/>
  <c r="K121" i="2"/>
  <c r="L121" i="2"/>
  <c r="K122" i="2"/>
  <c r="L122" i="2"/>
  <c r="K123" i="2"/>
  <c r="L123" i="2"/>
  <c r="K124" i="2"/>
  <c r="L124" i="2"/>
  <c r="K125" i="2"/>
  <c r="L125" i="2"/>
  <c r="K126" i="2"/>
  <c r="L126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127" i="2" l="1"/>
  <c r="L127" i="2"/>
  <c r="J65" i="2"/>
  <c r="J59" i="2"/>
  <c r="J41" i="2"/>
  <c r="J35" i="2"/>
  <c r="J23" i="2"/>
  <c r="J67" i="2" l="1"/>
  <c r="J37" i="2"/>
  <c r="J43" i="2" s="1"/>
  <c r="J126" i="2" l="1"/>
  <c r="J125" i="2"/>
  <c r="J124" i="2"/>
  <c r="J123" i="2"/>
  <c r="J122" i="2"/>
  <c r="J121" i="2"/>
  <c r="J120" i="2"/>
  <c r="J119" i="2"/>
  <c r="J118" i="2"/>
  <c r="J100" i="2"/>
  <c r="J101" i="2" s="1"/>
  <c r="J76" i="2"/>
  <c r="J70" i="2" s="1"/>
  <c r="J88" i="2"/>
  <c r="J127" i="2" l="1"/>
  <c r="J86" i="2"/>
  <c r="J89" i="2"/>
  <c r="J84" i="2"/>
  <c r="J85" i="2"/>
  <c r="J78" i="2"/>
  <c r="J90" i="2" s="1"/>
  <c r="J87" i="2"/>
  <c r="E100" i="2"/>
  <c r="F100" i="2"/>
  <c r="G100" i="2"/>
  <c r="H100" i="2"/>
  <c r="I100" i="2"/>
  <c r="I101" i="2" s="1"/>
  <c r="I126" i="2"/>
  <c r="I125" i="2"/>
  <c r="I124" i="2"/>
  <c r="I123" i="2"/>
  <c r="I122" i="2"/>
  <c r="I121" i="2"/>
  <c r="I120" i="2"/>
  <c r="I119" i="2"/>
  <c r="I118" i="2"/>
  <c r="I109" i="2"/>
  <c r="I110" i="2" s="1"/>
  <c r="I107" i="2"/>
  <c r="I106" i="2"/>
  <c r="I105" i="2"/>
  <c r="I104" i="2"/>
  <c r="I76" i="2"/>
  <c r="I65" i="2"/>
  <c r="I88" i="2" s="1"/>
  <c r="I55" i="2"/>
  <c r="I59" i="2" s="1"/>
  <c r="I41" i="2"/>
  <c r="I35" i="2"/>
  <c r="I23" i="2"/>
  <c r="J92" i="2" l="1"/>
  <c r="J91" i="2"/>
  <c r="I67" i="2"/>
  <c r="I70" i="2" s="1"/>
  <c r="I78" i="2" s="1"/>
  <c r="I90" i="2" s="1"/>
  <c r="I87" i="2"/>
  <c r="I37" i="2"/>
  <c r="I86" i="2" s="1"/>
  <c r="I127" i="2"/>
  <c r="I43" i="2" l="1"/>
  <c r="I84" i="2"/>
  <c r="I89" i="2"/>
  <c r="I85" i="2"/>
  <c r="I91" i="2"/>
  <c r="I92" i="2"/>
  <c r="F101" i="2" l="1"/>
  <c r="G101" i="2"/>
  <c r="H101" i="2"/>
  <c r="F55" i="2"/>
  <c r="F59" i="2" s="1"/>
  <c r="G55" i="2"/>
  <c r="G59" i="2" s="1"/>
  <c r="H55" i="2"/>
  <c r="H59" i="2" s="1"/>
  <c r="H126" i="2"/>
  <c r="H125" i="2"/>
  <c r="H124" i="2"/>
  <c r="H123" i="2"/>
  <c r="H122" i="2"/>
  <c r="H121" i="2"/>
  <c r="H120" i="2"/>
  <c r="H119" i="2"/>
  <c r="H118" i="2"/>
  <c r="H109" i="2"/>
  <c r="H110" i="2" s="1"/>
  <c r="H107" i="2"/>
  <c r="H106" i="2"/>
  <c r="H105" i="2"/>
  <c r="H104" i="2"/>
  <c r="H76" i="2"/>
  <c r="H65" i="2"/>
  <c r="H87" i="2" s="1"/>
  <c r="H41" i="2"/>
  <c r="H35" i="2"/>
  <c r="H23" i="2"/>
  <c r="G118" i="2"/>
  <c r="G119" i="2"/>
  <c r="G120" i="2"/>
  <c r="G121" i="2"/>
  <c r="G122" i="2"/>
  <c r="G123" i="2"/>
  <c r="G124" i="2"/>
  <c r="G125" i="2"/>
  <c r="G126" i="2"/>
  <c r="G104" i="2"/>
  <c r="G105" i="2"/>
  <c r="G106" i="2"/>
  <c r="G107" i="2"/>
  <c r="G109" i="2"/>
  <c r="G110" i="2" s="1"/>
  <c r="G76" i="2"/>
  <c r="G65" i="2"/>
  <c r="G88" i="2" s="1"/>
  <c r="G41" i="2"/>
  <c r="G35" i="2"/>
  <c r="G23" i="2"/>
  <c r="E118" i="2"/>
  <c r="F118" i="2"/>
  <c r="E119" i="2"/>
  <c r="F119" i="2"/>
  <c r="E120" i="2"/>
  <c r="F120" i="2"/>
  <c r="E121" i="2"/>
  <c r="F121" i="2"/>
  <c r="E122" i="2"/>
  <c r="F122" i="2"/>
  <c r="E123" i="2"/>
  <c r="F123" i="2"/>
  <c r="E124" i="2"/>
  <c r="F124" i="2"/>
  <c r="E125" i="2"/>
  <c r="F125" i="2"/>
  <c r="E126" i="2"/>
  <c r="F126" i="2"/>
  <c r="E104" i="2"/>
  <c r="F104" i="2"/>
  <c r="E105" i="2"/>
  <c r="F105" i="2"/>
  <c r="E106" i="2"/>
  <c r="F106" i="2"/>
  <c r="E107" i="2"/>
  <c r="F107" i="2"/>
  <c r="E109" i="2"/>
  <c r="E110" i="2" s="1"/>
  <c r="F109" i="2"/>
  <c r="F110" i="2" s="1"/>
  <c r="E101" i="2"/>
  <c r="E65" i="2"/>
  <c r="F65" i="2"/>
  <c r="F88" i="2" s="1"/>
  <c r="E76" i="2"/>
  <c r="F76" i="2"/>
  <c r="F41" i="2"/>
  <c r="F23" i="2"/>
  <c r="F35" i="2"/>
  <c r="F67" i="2" l="1"/>
  <c r="F70" i="2" s="1"/>
  <c r="F87" i="2"/>
  <c r="E127" i="2"/>
  <c r="G37" i="2"/>
  <c r="G86" i="2" s="1"/>
  <c r="H37" i="2"/>
  <c r="H89" i="2" s="1"/>
  <c r="G127" i="2"/>
  <c r="G67" i="2"/>
  <c r="F127" i="2"/>
  <c r="G87" i="2"/>
  <c r="H67" i="2"/>
  <c r="H70" i="2" s="1"/>
  <c r="H127" i="2"/>
  <c r="H88" i="2"/>
  <c r="F37" i="2"/>
  <c r="H85" i="2" l="1"/>
  <c r="G89" i="2"/>
  <c r="G43" i="2"/>
  <c r="H43" i="2"/>
  <c r="G85" i="2"/>
  <c r="H86" i="2"/>
  <c r="G84" i="2"/>
  <c r="G70" i="2"/>
  <c r="G78" i="2" s="1"/>
  <c r="G90" i="2" s="1"/>
  <c r="H78" i="2"/>
  <c r="H92" i="2" s="1"/>
  <c r="F43" i="2"/>
  <c r="F86" i="2"/>
  <c r="F85" i="2"/>
  <c r="F89" i="2"/>
  <c r="F84" i="2"/>
  <c r="H84" i="2"/>
  <c r="F78" i="2"/>
  <c r="D100" i="2"/>
  <c r="D101" i="2" s="1"/>
  <c r="C100" i="2"/>
  <c r="C101" i="2" s="1"/>
  <c r="E87" i="2"/>
  <c r="E55" i="2"/>
  <c r="E41" i="2"/>
  <c r="E35" i="2"/>
  <c r="E23" i="2"/>
  <c r="H91" i="2" l="1"/>
  <c r="H90" i="2"/>
  <c r="E59" i="2"/>
  <c r="E67" i="2" s="1"/>
  <c r="E70" i="2" s="1"/>
  <c r="E78" i="2" s="1"/>
  <c r="E90" i="2" s="1"/>
  <c r="F92" i="2"/>
  <c r="F91" i="2"/>
  <c r="G92" i="2"/>
  <c r="G91" i="2"/>
  <c r="F90" i="2"/>
  <c r="E88" i="2"/>
  <c r="E37" i="2"/>
  <c r="E43" i="2" l="1"/>
  <c r="E89" i="2"/>
  <c r="E85" i="2"/>
  <c r="E86" i="2"/>
  <c r="E84" i="2"/>
  <c r="E91" i="2"/>
  <c r="E92" i="2"/>
  <c r="D35" i="2"/>
  <c r="C35" i="2"/>
  <c r="D76" i="2"/>
  <c r="D65" i="2"/>
  <c r="D55" i="2"/>
  <c r="D59" i="2" s="1"/>
  <c r="D23" i="2"/>
  <c r="C23" i="2"/>
  <c r="D67" i="2" l="1"/>
  <c r="D70" i="2" s="1"/>
  <c r="D78" i="2" s="1"/>
  <c r="D37" i="2"/>
  <c r="D43" i="2" s="1"/>
  <c r="C37" i="2"/>
  <c r="C43" i="2" s="1"/>
  <c r="D107" i="2" l="1"/>
  <c r="C107" i="2"/>
  <c r="C126" i="2"/>
  <c r="C125" i="2"/>
  <c r="C124" i="2"/>
  <c r="C123" i="2"/>
  <c r="C122" i="2"/>
  <c r="C121" i="2"/>
  <c r="C120" i="2"/>
  <c r="C119" i="2"/>
  <c r="C118" i="2"/>
  <c r="C109" i="2"/>
  <c r="C110" i="2" s="1"/>
  <c r="C106" i="2"/>
  <c r="C105" i="2"/>
  <c r="C104" i="2"/>
  <c r="C87" i="2"/>
  <c r="D118" i="2"/>
  <c r="D119" i="2"/>
  <c r="D120" i="2"/>
  <c r="D121" i="2"/>
  <c r="D122" i="2"/>
  <c r="D123" i="2"/>
  <c r="D124" i="2"/>
  <c r="D125" i="2"/>
  <c r="D126" i="2"/>
  <c r="D109" i="2"/>
  <c r="D110" i="2" s="1"/>
  <c r="D104" i="2"/>
  <c r="D106" i="2"/>
  <c r="D105" i="2"/>
  <c r="C84" i="2"/>
  <c r="C89" i="2"/>
  <c r="C88" i="2"/>
  <c r="C85" i="2"/>
  <c r="C86" i="2" l="1"/>
  <c r="C127" i="2"/>
  <c r="D127" i="2"/>
  <c r="D87" i="2"/>
  <c r="D88" i="2"/>
  <c r="D85" i="2"/>
  <c r="D84" i="2"/>
  <c r="D86" i="2"/>
  <c r="D89" i="2"/>
  <c r="D92" i="2" l="1"/>
  <c r="D91" i="2"/>
  <c r="D90" i="2"/>
  <c r="C91" i="2" l="1"/>
  <c r="C92" i="2"/>
  <c r="C90" i="2"/>
</calcChain>
</file>

<file path=xl/sharedStrings.xml><?xml version="1.0" encoding="utf-8"?>
<sst xmlns="http://schemas.openxmlformats.org/spreadsheetml/2006/main" count="1019" uniqueCount="141">
  <si>
    <t>Kilde: Fiskeridirektoratet</t>
  </si>
  <si>
    <t>Antall selskaper i undersøkelsen</t>
  </si>
  <si>
    <t>stk</t>
  </si>
  <si>
    <t>%</t>
  </si>
  <si>
    <t>kr</t>
  </si>
  <si>
    <t>Salg av smolt</t>
  </si>
  <si>
    <t>Antall årsverk</t>
  </si>
  <si>
    <t>Produksjonsverdi</t>
  </si>
  <si>
    <t>Totalrentabilitet</t>
  </si>
  <si>
    <t>Driftsmargin</t>
  </si>
  <si>
    <t>Likviditetsgrad 1</t>
  </si>
  <si>
    <t>Likviditetsgrad 2</t>
  </si>
  <si>
    <t>Rentedekningsgrad</t>
  </si>
  <si>
    <t>Egenkapitalandel</t>
  </si>
  <si>
    <t>Andel av kortsiktig gjeld</t>
  </si>
  <si>
    <t>Andel av langsiktig gjeld</t>
  </si>
  <si>
    <t>Overskuddsgrad</t>
  </si>
  <si>
    <t>Antall tillatelser i undersøkelsen</t>
  </si>
  <si>
    <t>undersøkelsen.</t>
  </si>
  <si>
    <t xml:space="preserve">I lønnsomhetsundersøkelsen fokuseres det på størrelsesnøytral resultatbegrep som driftsmargin, </t>
  </si>
  <si>
    <t>i perioden.</t>
  </si>
  <si>
    <t>Sum varige driftsmidler</t>
  </si>
  <si>
    <t>Salg av yngel</t>
  </si>
  <si>
    <t>Salg av rogn</t>
  </si>
  <si>
    <t>Omleggingen av undersøkelsen fra samfunnsøkonomisk til bedriftsøkonomisk prinsipp medfører</t>
  </si>
  <si>
    <t xml:space="preserve">viser at driftsmargin i gjennomsnitt er 17 prosent høyere når et bedriftsøkonomisk prinsipp legges til grunn </t>
  </si>
  <si>
    <t>sammenlignet med et samfunnsøkonomisk prinsipp.</t>
  </si>
  <si>
    <t xml:space="preserve">En sammenligning av lønnsomhetsresultat for 2008 etter samfunnsøkonomisk og bedriftsøkonomisk prinsipp </t>
  </si>
  <si>
    <t>Salg av fisk (smolt og yngel)</t>
  </si>
  <si>
    <t>Forklaring</t>
  </si>
  <si>
    <t xml:space="preserve">I denne filen har Fiskeridirektoratet valgt å presentere tall for 2008 etter samme prinsipp som for </t>
  </si>
  <si>
    <t>2009-tallene (bedriftsøkonomisk). Presenterte tall for 2008 i denne filen vil derfor ikke være identisk med</t>
  </si>
  <si>
    <t>tidligere presenterte tall 2008.</t>
  </si>
  <si>
    <t>Historiske tabeller</t>
  </si>
  <si>
    <t>Utvalget</t>
  </si>
  <si>
    <t>Resultatregnskap</t>
  </si>
  <si>
    <t>Sum driftsinntekter</t>
  </si>
  <si>
    <t>Sum driftskostnader</t>
  </si>
  <si>
    <t>Driftsresultat</t>
  </si>
  <si>
    <t>Netto finansposter</t>
  </si>
  <si>
    <t>Ord. resultat før skattekostnad</t>
  </si>
  <si>
    <t>Balanseregnskap</t>
  </si>
  <si>
    <t>Sum anleggsmidler</t>
  </si>
  <si>
    <t>Sum omløpsmidler</t>
  </si>
  <si>
    <t>Sum eiendeler</t>
  </si>
  <si>
    <t>Sum gjeld</t>
  </si>
  <si>
    <t>Sum gjeld og egenkapital</t>
  </si>
  <si>
    <t>Salg og andre lønnsomhetsmål</t>
  </si>
  <si>
    <t>Andel yngel av totalt salg</t>
  </si>
  <si>
    <t>Beregnede nøkkeltall</t>
  </si>
  <si>
    <t>fortjeneste pr. stk, salgspris pr. stk og produksjonskostnad pr. stk.</t>
  </si>
  <si>
    <t>Salg av fisk pr. årsverk</t>
  </si>
  <si>
    <t>Salgspris pr. stk solgt smolt</t>
  </si>
  <si>
    <t>Salgspris pr. stk solgt yngel</t>
  </si>
  <si>
    <t>Salgspris pr. stk solgt yngel og smolt</t>
  </si>
  <si>
    <t>Produksjonsverdi pr. årsverk</t>
  </si>
  <si>
    <t>Beregnede kostnader pr. stk solgt fisk (yngel og smolt)</t>
  </si>
  <si>
    <t>Endring fra og med 2009</t>
  </si>
  <si>
    <t>Fiskeridirektoratet gikk fra og med 2009 undersøkelse over fra å beregne beholdningsverdi på levende</t>
  </si>
  <si>
    <t xml:space="preserve">yngel, verdi på utstyr og avskrivninger til å benytte de verdier som er oppgitt i regnskapene. I tillegg er </t>
  </si>
  <si>
    <t xml:space="preserve">verdi på tillatelser/konsesjoner og goodwill inkludert. </t>
  </si>
  <si>
    <t>Dette betyr at vi skiftet fokus fra samfunnsøkonomisk til bedriftsøkonomisk perspektiv i lønnsomhets-</t>
  </si>
  <si>
    <t>endringer i balanseregnskapet og driftskostnadene. Omleggingen får også konsekvenser for beregning</t>
  </si>
  <si>
    <t>av nøkkeltall og produksjonskostnad pr. stk.</t>
  </si>
  <si>
    <t xml:space="preserve">Etter omleggingen fremkommer en ny størrelse i balansetabellene, immaterielle eiendeler, som blant </t>
  </si>
  <si>
    <t>annet viser verdi på tillatelser (konsesjoner) og goodwill.</t>
  </si>
  <si>
    <t>Salgsinntekt av smolt</t>
  </si>
  <si>
    <t>Salgsinntekt av yngel</t>
  </si>
  <si>
    <t>Salgsinntekt av rogn</t>
  </si>
  <si>
    <t>Forsikringsutbetalinger</t>
  </si>
  <si>
    <t>Annen driftsinntekt</t>
  </si>
  <si>
    <t>Rogn/yngelkostnad</t>
  </si>
  <si>
    <t>Fôrkostnad</t>
  </si>
  <si>
    <t>Forsikringskostnad</t>
  </si>
  <si>
    <t>Vaksinasjonskostnad</t>
  </si>
  <si>
    <t>Beholdningsendring (+/-)</t>
  </si>
  <si>
    <t>Lønnskostnad</t>
  </si>
  <si>
    <t>Avskrivninger på immaterielle eiendeler</t>
  </si>
  <si>
    <t>Avskrivninger på driftsmidler</t>
  </si>
  <si>
    <t>Elektrisitetskostnad</t>
  </si>
  <si>
    <t>Annen driftskostnad</t>
  </si>
  <si>
    <t>Finansinntekter</t>
  </si>
  <si>
    <t>Finanskostnader</t>
  </si>
  <si>
    <t>Anleggsmidler:</t>
  </si>
  <si>
    <t>Sum immaterielle eiendeler</t>
  </si>
  <si>
    <t>Bygninger og annen fast eiendom</t>
  </si>
  <si>
    <t>Produksjonsutstyr</t>
  </si>
  <si>
    <t>Driftsløsøre</t>
  </si>
  <si>
    <t>Sum finansielle anleggsmidler</t>
  </si>
  <si>
    <t>Omløpsmidler:</t>
  </si>
  <si>
    <t>Varer</t>
  </si>
  <si>
    <t>Fordringer og investeringer</t>
  </si>
  <si>
    <t>Bankinnskudd og kontanter</t>
  </si>
  <si>
    <t>Egenkapital:</t>
  </si>
  <si>
    <t>Sum egenkapital</t>
  </si>
  <si>
    <t>Gjeld:</t>
  </si>
  <si>
    <t>Avsetning for forpliktelse</t>
  </si>
  <si>
    <t>Annen langsiktig gjeld</t>
  </si>
  <si>
    <t>Kortsiktig gjeld</t>
  </si>
  <si>
    <t>Rogn og yngelkostnad pr. stk</t>
  </si>
  <si>
    <t>Fôrkostnad pr. stk</t>
  </si>
  <si>
    <t>Forsikringskostnad pr. stk</t>
  </si>
  <si>
    <t>Vaksinasjonskostnad pr. stk</t>
  </si>
  <si>
    <t>Lønnskostnad pr. stk</t>
  </si>
  <si>
    <t>Avskrivninger pr. stk</t>
  </si>
  <si>
    <t>Elektrisitetskostnad pr. stk</t>
  </si>
  <si>
    <t>Annen driftskostnad pr. stk</t>
  </si>
  <si>
    <t>Netto rentekostnad pr. stk</t>
  </si>
  <si>
    <t xml:space="preserve">Produksjonskostnad pr.stk </t>
  </si>
  <si>
    <r>
      <t>Vær oppmerksom på at presenterte resultater</t>
    </r>
    <r>
      <rPr>
        <sz val="10"/>
        <color rgb="FF23AEB4"/>
        <rFont val="Arial"/>
        <family val="2"/>
      </rPr>
      <t xml:space="preserve"> ikke er justert for eventuelle endringer i kroneverdi</t>
    </r>
  </si>
  <si>
    <t>Gjennomsnittstall pr. selskap i Troms og Finnmark</t>
  </si>
  <si>
    <t>Lønnsomhetsundersøkelse for produksjon av laks og regnbueørret - settefiskproduksjon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</si>
  <si>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</si>
  <si>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Gjennomsnittsresultater for Nordland</t>
  </si>
  <si>
    <t xml:space="preserve">Resultatregnskap </t>
  </si>
  <si>
    <t xml:space="preserve">Gjennomsnittstall pr. selskap i Nordland </t>
  </si>
  <si>
    <t>Salgspris per stk solgt yngel og smolt</t>
  </si>
  <si>
    <t>Gjennomsnittsresultater for Trøndelag</t>
  </si>
  <si>
    <t>6) Lav representativitet. Ikke beregnet resultat.</t>
  </si>
  <si>
    <t>Gjennomsnittstall pr. selskap i Trøndelag</t>
  </si>
  <si>
    <t>Salgspris pr.stk solgt yngel</t>
  </si>
  <si>
    <t>Lønnsomhetsundersøkelse for settefiskproduksjon</t>
  </si>
  <si>
    <t>Gjennomsnittsresultater for Møre og Romsdal</t>
  </si>
  <si>
    <t>Gjennomsnittstall pr. selskap i Møre og Romsdal</t>
  </si>
  <si>
    <t>Gjennomsnittsresultater for Vestland</t>
  </si>
  <si>
    <r>
      <t>Offisiell statistikk/</t>
    </r>
    <r>
      <rPr>
        <b/>
        <i/>
        <sz val="11"/>
        <color rgb="FF23AEB4"/>
        <rFont val="Arial"/>
        <family val="2"/>
      </rPr>
      <t>Official statistics</t>
    </r>
  </si>
  <si>
    <t>Gjennomsnittstall pr. selskap i Vestland</t>
  </si>
  <si>
    <t>Rogn- og yngelkostnad</t>
  </si>
  <si>
    <t>Gjennomsnittsresultater for hele landet</t>
  </si>
  <si>
    <t>Gjennomsnittstall pr. selskap i Rogaland, Agder, Vestfold og Telemark</t>
  </si>
  <si>
    <t>Gjennomsnittsresultater for Finnmark og Troms</t>
  </si>
  <si>
    <t>Oppdatert pr. 13.11.2025</t>
  </si>
  <si>
    <t>Kommentar til resultatene</t>
  </si>
  <si>
    <t xml:space="preserve">Lønnsomhetsresultatene for selskap med settefisk- og matfiskproduksjon av laks og regnbueørret er </t>
  </si>
  <si>
    <t xml:space="preserve">påvirket av de strukturendringer som mange foretok i forkant av innføring av grunnrenteskatt i 2023. </t>
  </si>
  <si>
    <t xml:space="preserve">Vær oppmerksom på at utvalget i lønnsomhetsundersøkelsen kun omfatter produksjonsselskap. </t>
  </si>
  <si>
    <t xml:space="preserve">Driftsselskap inngår ikke dersom produksjon og drift ble skilt i forbindelse med omstruktureringen. </t>
  </si>
  <si>
    <t xml:space="preserve">Eierskapet til tillatelsene ligger hos produksjonsselskapene og det er disse som utgjør populasjonen </t>
  </si>
  <si>
    <t xml:space="preserve">i Fiskeridirektoratets lønnsomhetsundersøkelse. Resultatene vil derfor avvike fra andre </t>
  </si>
  <si>
    <t xml:space="preserve">undersøkelser hvor man ser flere ledd i produksjonskjeden i sammenheng, for eksempel Nofima </t>
  </si>
  <si>
    <t>sine ringvirkningsanalyser.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</si>
</sst>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8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rgb="FF23AEB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rgb="FF23AEB4"/>
      <name val="Arial"/>
      <family val="2"/>
    </font>
    <font>
      <b/>
      <sz val="11"/>
      <name val="Arial"/>
      <family val="2"/>
    </font>
    <font>
      <sz val="10"/>
      <color rgb="FF84BD0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4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b/>
      <i/>
      <sz val="11"/>
      <color rgb="FF23AEB4"/>
      <name val="Arial"/>
      <family val="2"/>
    </font>
    <font>
      <sz val="8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49" fontId="11" fillId="0" borderId="1" xfId="0" applyNumberFormat="1" applyFont="1" applyBorder="1"/>
    <xf numFmtId="0" fontId="11" fillId="0" borderId="1" xfId="0" applyFont="1" applyBorder="1"/>
    <xf numFmtId="0" fontId="1" fillId="0" borderId="1" xfId="0" applyFont="1" applyBorder="1"/>
    <xf numFmtId="49" fontId="13" fillId="0" borderId="0" xfId="0" applyNumberFormat="1" applyFont="1"/>
    <xf numFmtId="0" fontId="14" fillId="0" borderId="0" xfId="0" applyFont="1"/>
    <xf numFmtId="49" fontId="11" fillId="0" borderId="3" xfId="0" applyNumberFormat="1" applyFont="1" applyBorder="1"/>
    <xf numFmtId="3" fontId="1" fillId="0" borderId="3" xfId="0" applyNumberFormat="1" applyFont="1" applyBorder="1"/>
    <xf numFmtId="3" fontId="1" fillId="0" borderId="0" xfId="0" applyNumberFormat="1" applyFont="1"/>
    <xf numFmtId="3" fontId="1" fillId="0" borderId="1" xfId="0" applyNumberFormat="1" applyFont="1" applyBorder="1"/>
    <xf numFmtId="3" fontId="1" fillId="0" borderId="2" xfId="0" applyNumberFormat="1" applyFont="1" applyBorder="1"/>
    <xf numFmtId="3" fontId="6" fillId="0" borderId="2" xfId="0" applyNumberFormat="1" applyFont="1" applyBorder="1"/>
    <xf numFmtId="3" fontId="6" fillId="0" borderId="3" xfId="0" applyNumberFormat="1" applyFont="1" applyBorder="1"/>
    <xf numFmtId="3" fontId="6" fillId="0" borderId="0" xfId="0" applyNumberFormat="1" applyFont="1"/>
    <xf numFmtId="49" fontId="2" fillId="0" borderId="3" xfId="0" applyNumberFormat="1" applyFont="1" applyBorder="1"/>
    <xf numFmtId="0" fontId="12" fillId="0" borderId="3" xfId="0" applyFont="1" applyBorder="1"/>
    <xf numFmtId="1" fontId="12" fillId="0" borderId="3" xfId="0" applyNumberFormat="1" applyFont="1" applyBorder="1"/>
    <xf numFmtId="1" fontId="1" fillId="0" borderId="0" xfId="0" applyNumberFormat="1" applyFont="1"/>
    <xf numFmtId="49" fontId="14" fillId="0" borderId="0" xfId="0" applyNumberFormat="1" applyFont="1"/>
    <xf numFmtId="165" fontId="1" fillId="0" borderId="0" xfId="0" applyNumberFormat="1" applyFont="1"/>
    <xf numFmtId="165" fontId="1" fillId="0" borderId="1" xfId="0" applyNumberFormat="1" applyFont="1" applyBorder="1"/>
    <xf numFmtId="4" fontId="1" fillId="0" borderId="0" xfId="0" applyNumberFormat="1" applyFont="1"/>
    <xf numFmtId="164" fontId="1" fillId="0" borderId="1" xfId="0" applyNumberFormat="1" applyFont="1" applyBorder="1"/>
    <xf numFmtId="4" fontId="6" fillId="0" borderId="2" xfId="0" applyNumberFormat="1" applyFont="1" applyBorder="1"/>
    <xf numFmtId="49" fontId="15" fillId="0" borderId="0" xfId="0" applyNumberFormat="1" applyFont="1"/>
    <xf numFmtId="49" fontId="16" fillId="2" borderId="2" xfId="0" applyNumberFormat="1" applyFont="1" applyFill="1" applyBorder="1"/>
    <xf numFmtId="0" fontId="16" fillId="2" borderId="2" xfId="0" applyFont="1" applyFill="1" applyBorder="1"/>
    <xf numFmtId="1" fontId="16" fillId="2" borderId="2" xfId="0" applyNumberFormat="1" applyFont="1" applyFill="1" applyBorder="1"/>
    <xf numFmtId="49" fontId="17" fillId="0" borderId="0" xfId="0" applyNumberFormat="1" applyFont="1"/>
    <xf numFmtId="0" fontId="18" fillId="0" borderId="0" xfId="0" applyFont="1"/>
    <xf numFmtId="0" fontId="7" fillId="0" borderId="0" xfId="0" applyFont="1"/>
    <xf numFmtId="0" fontId="19" fillId="0" borderId="0" xfId="0" applyFont="1"/>
    <xf numFmtId="0" fontId="21" fillId="0" borderId="0" xfId="0" applyFont="1"/>
    <xf numFmtId="49" fontId="9" fillId="0" borderId="0" xfId="0" applyNumberFormat="1" applyFont="1"/>
    <xf numFmtId="1" fontId="16" fillId="2" borderId="2" xfId="0" applyNumberFormat="1" applyFont="1" applyFill="1" applyBorder="1" applyAlignment="1">
      <alignment horizontal="right"/>
    </xf>
    <xf numFmtId="49" fontId="1" fillId="0" borderId="4" xfId="0" applyNumberFormat="1" applyFont="1" applyBorder="1"/>
    <xf numFmtId="49" fontId="1" fillId="0" borderId="5" xfId="0" applyNumberFormat="1" applyFont="1" applyBorder="1"/>
    <xf numFmtId="0" fontId="1" fillId="0" borderId="3" xfId="0" applyFont="1" applyBorder="1"/>
    <xf numFmtId="0" fontId="22" fillId="0" borderId="0" xfId="0" applyFont="1"/>
    <xf numFmtId="3" fontId="2" fillId="0" borderId="0" xfId="0" applyNumberFormat="1" applyFont="1"/>
    <xf numFmtId="0" fontId="23" fillId="0" borderId="0" xfId="0" applyFont="1"/>
    <xf numFmtId="0" fontId="2" fillId="0" borderId="0" xfId="0" applyFont="1"/>
    <xf numFmtId="0" fontId="24" fillId="0" borderId="0" xfId="0" applyFont="1"/>
    <xf numFmtId="0" fontId="26" fillId="0" borderId="0" xfId="0" applyFont="1"/>
    <xf numFmtId="3" fontId="6" fillId="0" borderId="1" xfId="0" applyNumberFormat="1" applyFont="1" applyBorder="1"/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2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84BD00"/>
      <color rgb="FF0033A0"/>
      <color rgb="FF659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workbookViewId="0">
      <selection activeCell="A7" sqref="A7"/>
    </sheetView>
  </sheetViews>
  <sheetFormatPr baseColWidth="10" defaultRowHeight="14.25" x14ac:dyDescent="0.2"/>
  <cols>
    <col min="1" max="1" width="102" style="4" bestFit="1" customWidth="1"/>
    <col min="2" max="16384" width="11.42578125" style="4"/>
  </cols>
  <sheetData>
    <row r="1" spans="1:8" s="5" customFormat="1" ht="23.25" x14ac:dyDescent="0.35">
      <c r="A1" s="39" t="s">
        <v>111</v>
      </c>
      <c r="B1" s="39"/>
      <c r="C1" s="39"/>
      <c r="D1" s="39"/>
      <c r="E1" s="39"/>
      <c r="F1" s="39"/>
    </row>
    <row r="2" spans="1:8" s="5" customFormat="1" ht="18" x14ac:dyDescent="0.25">
      <c r="A2" s="40" t="s">
        <v>29</v>
      </c>
    </row>
    <row r="3" spans="1:8" s="1" customFormat="1" ht="12.75" x14ac:dyDescent="0.2"/>
    <row r="4" spans="1:8" s="1" customFormat="1" ht="15" x14ac:dyDescent="0.25">
      <c r="A4" s="41" t="s">
        <v>112</v>
      </c>
    </row>
    <row r="5" spans="1:8" x14ac:dyDescent="0.2">
      <c r="A5" s="3" t="s">
        <v>0</v>
      </c>
    </row>
    <row r="6" spans="1:8" x14ac:dyDescent="0.2">
      <c r="A6" s="3" t="s">
        <v>131</v>
      </c>
    </row>
    <row r="9" spans="1:8" ht="15.75" x14ac:dyDescent="0.25">
      <c r="A9" s="6" t="s">
        <v>132</v>
      </c>
    </row>
    <row r="10" spans="1:8" s="1" customFormat="1" ht="16.5" customHeight="1" x14ac:dyDescent="0.2">
      <c r="A10" s="60" t="s">
        <v>133</v>
      </c>
      <c r="B10" s="61"/>
      <c r="C10" s="61"/>
      <c r="D10" s="61"/>
      <c r="E10" s="61"/>
      <c r="F10" s="61"/>
      <c r="G10" s="62"/>
      <c r="H10" s="62"/>
    </row>
    <row r="11" spans="1:8" s="1" customFormat="1" x14ac:dyDescent="0.2">
      <c r="A11" s="60" t="s">
        <v>134</v>
      </c>
      <c r="B11" s="61"/>
      <c r="C11" s="61"/>
      <c r="D11" s="61"/>
      <c r="E11" s="61"/>
      <c r="F11" s="61"/>
      <c r="G11" s="62"/>
      <c r="H11" s="62"/>
    </row>
    <row r="12" spans="1:8" s="1" customFormat="1" x14ac:dyDescent="0.2">
      <c r="A12" s="60" t="s">
        <v>135</v>
      </c>
      <c r="B12" s="61"/>
      <c r="C12" s="61"/>
      <c r="D12" s="61"/>
      <c r="E12" s="61"/>
      <c r="F12" s="61"/>
      <c r="G12" s="62"/>
      <c r="H12" s="62"/>
    </row>
    <row r="13" spans="1:8" s="1" customFormat="1" x14ac:dyDescent="0.2">
      <c r="A13" s="60" t="s">
        <v>136</v>
      </c>
      <c r="B13" s="61"/>
      <c r="C13" s="61"/>
      <c r="D13" s="61"/>
      <c r="E13" s="61"/>
      <c r="F13" s="61"/>
      <c r="G13" s="62"/>
      <c r="H13" s="62"/>
    </row>
    <row r="14" spans="1:8" s="1" customFormat="1" x14ac:dyDescent="0.2">
      <c r="A14" s="60" t="s">
        <v>137</v>
      </c>
      <c r="B14" s="61"/>
      <c r="C14" s="61"/>
      <c r="D14" s="61"/>
      <c r="E14" s="61"/>
      <c r="F14" s="61"/>
      <c r="G14" s="62"/>
      <c r="H14" s="62"/>
    </row>
    <row r="15" spans="1:8" s="1" customFormat="1" x14ac:dyDescent="0.2">
      <c r="A15" s="60" t="s">
        <v>138</v>
      </c>
      <c r="B15" s="61"/>
      <c r="C15" s="61"/>
      <c r="D15" s="61"/>
      <c r="E15" s="61"/>
      <c r="F15" s="61"/>
      <c r="G15" s="62"/>
      <c r="H15" s="62"/>
    </row>
    <row r="16" spans="1:8" s="1" customFormat="1" x14ac:dyDescent="0.2">
      <c r="A16" s="60" t="s">
        <v>139</v>
      </c>
      <c r="B16" s="61"/>
      <c r="C16" s="61"/>
      <c r="D16" s="61"/>
      <c r="E16" s="61"/>
      <c r="F16" s="61"/>
      <c r="G16" s="62"/>
      <c r="H16" s="62"/>
    </row>
    <row r="17" spans="1:8" s="1" customFormat="1" x14ac:dyDescent="0.2">
      <c r="A17" s="60" t="s">
        <v>140</v>
      </c>
      <c r="B17" s="61"/>
      <c r="C17" s="61"/>
      <c r="D17" s="61"/>
      <c r="E17" s="61"/>
      <c r="F17" s="61"/>
      <c r="G17" s="62"/>
      <c r="H17" s="62"/>
    </row>
    <row r="20" spans="1:8" s="7" customFormat="1" ht="15.75" x14ac:dyDescent="0.25">
      <c r="A20" s="6" t="s">
        <v>57</v>
      </c>
    </row>
    <row r="21" spans="1:8" s="1" customFormat="1" ht="12.75" x14ac:dyDescent="0.2">
      <c r="A21" s="1" t="s">
        <v>58</v>
      </c>
    </row>
    <row r="22" spans="1:8" s="1" customFormat="1" ht="12.75" x14ac:dyDescent="0.2">
      <c r="A22" s="1" t="s">
        <v>59</v>
      </c>
    </row>
    <row r="23" spans="1:8" s="1" customFormat="1" ht="12.75" x14ac:dyDescent="0.2">
      <c r="A23" s="1" t="s">
        <v>60</v>
      </c>
    </row>
    <row r="24" spans="1:8" s="1" customFormat="1" ht="12.75" x14ac:dyDescent="0.2"/>
    <row r="25" spans="1:8" s="1" customFormat="1" ht="12.75" x14ac:dyDescent="0.2">
      <c r="A25" s="1" t="s">
        <v>61</v>
      </c>
    </row>
    <row r="26" spans="1:8" s="1" customFormat="1" ht="12.75" x14ac:dyDescent="0.2">
      <c r="A26" s="1" t="s">
        <v>18</v>
      </c>
    </row>
    <row r="27" spans="1:8" s="1" customFormat="1" ht="12.75" x14ac:dyDescent="0.2"/>
    <row r="28" spans="1:8" s="1" customFormat="1" ht="12.75" x14ac:dyDescent="0.2">
      <c r="A28" s="1" t="s">
        <v>24</v>
      </c>
    </row>
    <row r="29" spans="1:8" s="1" customFormat="1" ht="12.75" x14ac:dyDescent="0.2">
      <c r="A29" s="1" t="s">
        <v>62</v>
      </c>
    </row>
    <row r="30" spans="1:8" s="1" customFormat="1" ht="12.75" x14ac:dyDescent="0.2">
      <c r="A30" s="1" t="s">
        <v>63</v>
      </c>
    </row>
    <row r="31" spans="1:8" s="1" customFormat="1" ht="12.75" x14ac:dyDescent="0.2"/>
    <row r="32" spans="1:8" s="1" customFormat="1" ht="12.75" x14ac:dyDescent="0.2">
      <c r="A32" s="1" t="s">
        <v>64</v>
      </c>
    </row>
    <row r="33" spans="1:1" s="1" customFormat="1" ht="12.75" x14ac:dyDescent="0.2">
      <c r="A33" s="1" t="s">
        <v>65</v>
      </c>
    </row>
    <row r="34" spans="1:1" s="1" customFormat="1" ht="12.75" x14ac:dyDescent="0.2"/>
    <row r="35" spans="1:1" x14ac:dyDescent="0.2">
      <c r="A35" s="1" t="s">
        <v>19</v>
      </c>
    </row>
    <row r="36" spans="1:1" x14ac:dyDescent="0.2">
      <c r="A36" s="1" t="s">
        <v>50</v>
      </c>
    </row>
    <row r="37" spans="1:1" x14ac:dyDescent="0.2">
      <c r="A37" s="1"/>
    </row>
    <row r="38" spans="1:1" x14ac:dyDescent="0.2">
      <c r="A38" s="1" t="s">
        <v>27</v>
      </c>
    </row>
    <row r="39" spans="1:1" x14ac:dyDescent="0.2">
      <c r="A39" s="1" t="s">
        <v>25</v>
      </c>
    </row>
    <row r="40" spans="1:1" x14ac:dyDescent="0.2">
      <c r="A40" s="1" t="s">
        <v>26</v>
      </c>
    </row>
    <row r="41" spans="1:1" x14ac:dyDescent="0.2">
      <c r="A41" s="1"/>
    </row>
    <row r="42" spans="1:1" x14ac:dyDescent="0.2">
      <c r="A42" s="1" t="s">
        <v>30</v>
      </c>
    </row>
    <row r="43" spans="1:1" x14ac:dyDescent="0.2">
      <c r="A43" s="1" t="s">
        <v>31</v>
      </c>
    </row>
    <row r="44" spans="1:1" x14ac:dyDescent="0.2">
      <c r="A44" s="1" t="s">
        <v>32</v>
      </c>
    </row>
    <row r="45" spans="1:1" x14ac:dyDescent="0.2">
      <c r="A45" s="1"/>
    </row>
    <row r="46" spans="1:1" x14ac:dyDescent="0.2">
      <c r="A46" s="1"/>
    </row>
    <row r="47" spans="1:1" s="5" customFormat="1" ht="15.75" x14ac:dyDescent="0.25">
      <c r="A47" s="6" t="s">
        <v>33</v>
      </c>
    </row>
    <row r="48" spans="1:1" s="1" customFormat="1" ht="12.75" x14ac:dyDescent="0.2">
      <c r="A48" s="1" t="s">
        <v>109</v>
      </c>
    </row>
    <row r="49" spans="1:1" s="1" customFormat="1" ht="12.75" x14ac:dyDescent="0.2">
      <c r="A49" s="1" t="s">
        <v>20</v>
      </c>
    </row>
    <row r="50" spans="1:1" s="1" customFormat="1" ht="12.75" x14ac:dyDescent="0.2">
      <c r="A50" s="5"/>
    </row>
    <row r="51" spans="1:1" x14ac:dyDescent="0.2">
      <c r="A51" s="1"/>
    </row>
  </sheetData>
  <phoneticPr fontId="0" type="noConversion"/>
  <pageMargins left="0.61" right="0.61" top="0.79" bottom="0.78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8"/>
  <sheetViews>
    <sheetView workbookViewId="0">
      <selection activeCell="A7" sqref="A7"/>
    </sheetView>
  </sheetViews>
  <sheetFormatPr baseColWidth="10" defaultColWidth="11.5703125" defaultRowHeight="12.75" x14ac:dyDescent="0.2"/>
  <cols>
    <col min="1" max="1" width="44" style="1" customWidth="1"/>
    <col min="2" max="2" width="3.28515625" style="1" bestFit="1" customWidth="1"/>
    <col min="3" max="10" width="10.140625" style="1" bestFit="1" customWidth="1"/>
    <col min="11" max="19" width="11.140625" style="1" bestFit="1" customWidth="1"/>
    <col min="20" max="16384" width="11.5703125" style="1"/>
  </cols>
  <sheetData>
    <row r="1" spans="1:19" s="5" customFormat="1" ht="23.25" x14ac:dyDescent="0.35">
      <c r="A1" s="39" t="s">
        <v>111</v>
      </c>
    </row>
    <row r="2" spans="1:19" s="5" customFormat="1" ht="18" x14ac:dyDescent="0.25">
      <c r="A2" s="42" t="s">
        <v>130</v>
      </c>
    </row>
    <row r="3" spans="1:19" x14ac:dyDescent="0.2">
      <c r="A3" s="8"/>
    </row>
    <row r="4" spans="1:19" ht="15" x14ac:dyDescent="0.25">
      <c r="A4" s="41" t="s">
        <v>112</v>
      </c>
    </row>
    <row r="5" spans="1:19" x14ac:dyDescent="0.2">
      <c r="A5" s="1" t="s">
        <v>0</v>
      </c>
    </row>
    <row r="6" spans="1:19" x14ac:dyDescent="0.2">
      <c r="A6" s="1" t="str">
        <f>Forklaring!A6</f>
        <v>Oppdatert pr. 13.11.2025</v>
      </c>
    </row>
    <row r="9" spans="1:19" s="5" customFormat="1" ht="15.75" x14ac:dyDescent="0.25">
      <c r="A9" s="34" t="s">
        <v>34</v>
      </c>
      <c r="B9" s="15"/>
      <c r="C9" s="15"/>
      <c r="D9" s="15"/>
    </row>
    <row r="10" spans="1:19" s="5" customFormat="1" x14ac:dyDescent="0.2">
      <c r="A10" s="35"/>
      <c r="B10" s="36"/>
      <c r="C10" s="36">
        <v>2008</v>
      </c>
      <c r="D10" s="36">
        <v>2009</v>
      </c>
      <c r="E10" s="37">
        <v>2010</v>
      </c>
      <c r="F10" s="37">
        <v>2011</v>
      </c>
      <c r="G10" s="37">
        <v>2012</v>
      </c>
      <c r="H10" s="37">
        <v>2013</v>
      </c>
      <c r="I10" s="37">
        <v>2014</v>
      </c>
      <c r="J10" s="37">
        <v>2015</v>
      </c>
      <c r="K10" s="37">
        <v>2016</v>
      </c>
      <c r="L10" s="37">
        <v>2017</v>
      </c>
      <c r="M10" s="37">
        <v>2018</v>
      </c>
      <c r="N10" s="37">
        <v>2019</v>
      </c>
      <c r="O10" s="37">
        <v>2020</v>
      </c>
      <c r="P10" s="37">
        <v>2021</v>
      </c>
      <c r="Q10" s="37">
        <v>2022</v>
      </c>
      <c r="R10" s="37">
        <v>2023</v>
      </c>
      <c r="S10" s="37">
        <v>2024</v>
      </c>
    </row>
    <row r="11" spans="1:19" x14ac:dyDescent="0.2">
      <c r="A11" s="10" t="s">
        <v>1</v>
      </c>
      <c r="B11" s="9" t="s">
        <v>2</v>
      </c>
      <c r="C11" s="2">
        <v>10</v>
      </c>
      <c r="D11" s="2">
        <v>10</v>
      </c>
      <c r="E11" s="2">
        <v>10</v>
      </c>
      <c r="F11" s="2">
        <v>12</v>
      </c>
      <c r="G11" s="2">
        <v>11</v>
      </c>
      <c r="H11" s="2">
        <v>10</v>
      </c>
      <c r="I11" s="2">
        <v>8</v>
      </c>
      <c r="J11" s="2">
        <v>9</v>
      </c>
      <c r="K11" s="2">
        <v>9</v>
      </c>
      <c r="L11" s="2">
        <v>6</v>
      </c>
      <c r="M11" s="1">
        <v>7</v>
      </c>
      <c r="N11" s="2">
        <v>9</v>
      </c>
      <c r="O11" s="2">
        <v>8</v>
      </c>
      <c r="P11" s="2">
        <v>8</v>
      </c>
      <c r="Q11" s="2">
        <v>9</v>
      </c>
      <c r="R11" s="56">
        <v>8</v>
      </c>
      <c r="S11" s="1">
        <v>8</v>
      </c>
    </row>
    <row r="12" spans="1:19" x14ac:dyDescent="0.2">
      <c r="A12" s="11" t="s">
        <v>17</v>
      </c>
      <c r="B12" s="12" t="s">
        <v>2</v>
      </c>
      <c r="C12" s="13">
        <v>11</v>
      </c>
      <c r="D12" s="13">
        <v>11</v>
      </c>
      <c r="E12" s="13">
        <v>11</v>
      </c>
      <c r="F12" s="13">
        <v>13</v>
      </c>
      <c r="G12" s="13">
        <v>12</v>
      </c>
      <c r="H12" s="13">
        <v>11</v>
      </c>
      <c r="I12" s="13">
        <v>9</v>
      </c>
      <c r="J12" s="13">
        <v>10</v>
      </c>
      <c r="K12" s="13">
        <v>11</v>
      </c>
      <c r="L12" s="13">
        <v>7</v>
      </c>
      <c r="M12" s="13">
        <v>8</v>
      </c>
      <c r="N12" s="13">
        <v>10</v>
      </c>
      <c r="O12" s="13">
        <v>9</v>
      </c>
      <c r="P12" s="13">
        <v>9</v>
      </c>
      <c r="Q12" s="13">
        <v>10</v>
      </c>
      <c r="R12" s="59">
        <v>9</v>
      </c>
      <c r="S12" s="13">
        <v>9</v>
      </c>
    </row>
    <row r="13" spans="1:19" x14ac:dyDescent="0.2">
      <c r="A13" s="14"/>
      <c r="B13" s="9"/>
    </row>
    <row r="14" spans="1:19" x14ac:dyDescent="0.2">
      <c r="A14" s="14"/>
      <c r="B14" s="9"/>
    </row>
    <row r="15" spans="1:19" s="5" customFormat="1" ht="15.75" x14ac:dyDescent="0.25">
      <c r="A15" s="34" t="s">
        <v>35</v>
      </c>
      <c r="B15" s="15"/>
      <c r="C15" s="15"/>
      <c r="D15" s="15"/>
    </row>
    <row r="16" spans="1:19" x14ac:dyDescent="0.2">
      <c r="A16" s="10" t="s">
        <v>110</v>
      </c>
      <c r="B16" s="15"/>
      <c r="C16" s="15"/>
      <c r="D16" s="15"/>
    </row>
    <row r="17" spans="1:19" s="5" customFormat="1" x14ac:dyDescent="0.2">
      <c r="A17" s="35"/>
      <c r="B17" s="36"/>
      <c r="C17" s="36">
        <v>2008</v>
      </c>
      <c r="D17" s="36">
        <v>2009</v>
      </c>
      <c r="E17" s="37">
        <v>2010</v>
      </c>
      <c r="F17" s="37">
        <v>2011</v>
      </c>
      <c r="G17" s="37">
        <v>2012</v>
      </c>
      <c r="H17" s="37">
        <v>2013</v>
      </c>
      <c r="I17" s="37">
        <v>2014</v>
      </c>
      <c r="J17" s="37">
        <v>2015</v>
      </c>
      <c r="K17" s="37">
        <v>2016</v>
      </c>
      <c r="L17" s="37">
        <v>2017</v>
      </c>
      <c r="M17" s="37">
        <v>2018</v>
      </c>
      <c r="N17" s="37">
        <v>2019</v>
      </c>
      <c r="O17" s="37">
        <v>2020</v>
      </c>
      <c r="P17" s="37">
        <v>2021</v>
      </c>
      <c r="Q17" s="37">
        <v>2022</v>
      </c>
      <c r="R17" s="37">
        <v>2023</v>
      </c>
      <c r="S17" s="37">
        <v>2024</v>
      </c>
    </row>
    <row r="18" spans="1:19" x14ac:dyDescent="0.2">
      <c r="A18" s="16" t="s">
        <v>66</v>
      </c>
      <c r="B18" s="9" t="s">
        <v>4</v>
      </c>
      <c r="C18" s="17">
        <v>15128367.300000001</v>
      </c>
      <c r="D18" s="17">
        <v>14932774.199999999</v>
      </c>
      <c r="E18" s="18">
        <v>15148976.800000001</v>
      </c>
      <c r="F18" s="18">
        <v>17023983.75</v>
      </c>
      <c r="G18" s="18">
        <v>18010980.727272701</v>
      </c>
      <c r="H18" s="18">
        <v>23362373.399999999</v>
      </c>
      <c r="I18" s="18">
        <v>30457859</v>
      </c>
      <c r="J18" s="18">
        <v>34250118.777777798</v>
      </c>
      <c r="K18" s="18">
        <v>38646263.666666701</v>
      </c>
      <c r="L18" s="18">
        <v>48344813.166666701</v>
      </c>
      <c r="M18" s="18">
        <v>53203683.714285702</v>
      </c>
      <c r="N18" s="18">
        <v>48763177</v>
      </c>
      <c r="O18" s="18">
        <v>97510129</v>
      </c>
      <c r="P18" s="18">
        <v>91496604</v>
      </c>
      <c r="Q18" s="18">
        <v>96424310</v>
      </c>
      <c r="R18" s="18">
        <v>125250628</v>
      </c>
      <c r="S18" s="18">
        <v>162635891</v>
      </c>
    </row>
    <row r="19" spans="1:19" x14ac:dyDescent="0.2">
      <c r="A19" s="10" t="s">
        <v>67</v>
      </c>
      <c r="B19" s="9" t="s">
        <v>4</v>
      </c>
      <c r="C19" s="18">
        <v>1122600</v>
      </c>
      <c r="D19" s="18">
        <v>1514700</v>
      </c>
      <c r="E19" s="18">
        <v>1656800</v>
      </c>
      <c r="F19" s="18">
        <v>1577083.33333333</v>
      </c>
      <c r="G19" s="18">
        <v>1518181.81818182</v>
      </c>
      <c r="H19" s="18">
        <v>1594300</v>
      </c>
      <c r="I19" s="18">
        <v>506375</v>
      </c>
      <c r="J19" s="18">
        <v>1043444.44444444</v>
      </c>
      <c r="K19" s="18">
        <v>360000</v>
      </c>
      <c r="L19" s="18">
        <v>0</v>
      </c>
      <c r="M19" s="18">
        <v>0</v>
      </c>
      <c r="N19" s="18">
        <v>0</v>
      </c>
      <c r="O19" s="18">
        <v>0</v>
      </c>
      <c r="P19" s="18">
        <v>1202707</v>
      </c>
      <c r="Q19" s="18">
        <v>260111</v>
      </c>
      <c r="R19" s="18">
        <v>84000</v>
      </c>
      <c r="S19" s="18">
        <v>0</v>
      </c>
    </row>
    <row r="20" spans="1:19" x14ac:dyDescent="0.2">
      <c r="A20" s="10" t="s">
        <v>68</v>
      </c>
      <c r="B20" s="9" t="s">
        <v>4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</row>
    <row r="21" spans="1:19" x14ac:dyDescent="0.2">
      <c r="A21" s="10" t="s">
        <v>69</v>
      </c>
      <c r="B21" s="9" t="s">
        <v>4</v>
      </c>
      <c r="C21" s="18">
        <v>33557.4</v>
      </c>
      <c r="D21" s="18">
        <v>77444.600000000006</v>
      </c>
      <c r="E21" s="18">
        <v>293458.8</v>
      </c>
      <c r="F21" s="18">
        <v>20926.5</v>
      </c>
      <c r="G21" s="18">
        <v>0</v>
      </c>
      <c r="H21" s="18">
        <v>63681.2</v>
      </c>
      <c r="I21" s="18">
        <v>33750</v>
      </c>
      <c r="J21" s="18">
        <v>0</v>
      </c>
      <c r="K21" s="18">
        <v>107444.444444444</v>
      </c>
      <c r="L21" s="18">
        <v>0</v>
      </c>
      <c r="M21" s="18">
        <v>1432943.42857143</v>
      </c>
      <c r="N21" s="18">
        <v>0</v>
      </c>
      <c r="O21" s="18">
        <v>0</v>
      </c>
      <c r="P21" s="18">
        <v>2565406</v>
      </c>
      <c r="Q21" s="18">
        <v>0</v>
      </c>
      <c r="R21" s="18">
        <v>0</v>
      </c>
      <c r="S21" s="18">
        <v>0</v>
      </c>
    </row>
    <row r="22" spans="1:19" x14ac:dyDescent="0.2">
      <c r="A22" s="10" t="s">
        <v>70</v>
      </c>
      <c r="B22" s="9" t="s">
        <v>4</v>
      </c>
      <c r="C22" s="19">
        <v>65723.3</v>
      </c>
      <c r="D22" s="19">
        <v>29808.2</v>
      </c>
      <c r="E22" s="18">
        <v>68165.8</v>
      </c>
      <c r="F22" s="18">
        <v>257793.75</v>
      </c>
      <c r="G22" s="18">
        <v>51851.5454545455</v>
      </c>
      <c r="H22" s="18">
        <v>10994.5</v>
      </c>
      <c r="I22" s="18">
        <v>15222.375</v>
      </c>
      <c r="J22" s="18">
        <v>1174478</v>
      </c>
      <c r="K22" s="18">
        <v>1205472.66666667</v>
      </c>
      <c r="L22" s="18">
        <v>238212.16666666701</v>
      </c>
      <c r="M22" s="18">
        <v>1635354.1428571399</v>
      </c>
      <c r="N22" s="18">
        <v>421683</v>
      </c>
      <c r="O22" s="18">
        <v>1096291</v>
      </c>
      <c r="P22" s="18">
        <v>1576895</v>
      </c>
      <c r="Q22" s="18">
        <v>1877186</v>
      </c>
      <c r="R22" s="18">
        <v>207464</v>
      </c>
      <c r="S22" s="18">
        <v>15125</v>
      </c>
    </row>
    <row r="23" spans="1:19" x14ac:dyDescent="0.2">
      <c r="A23" s="10" t="s">
        <v>36</v>
      </c>
      <c r="B23" s="9" t="s">
        <v>4</v>
      </c>
      <c r="C23" s="21">
        <f t="shared" ref="C23:H23" si="0">SUM(C18:C22)</f>
        <v>16350248.000000002</v>
      </c>
      <c r="D23" s="21">
        <f t="shared" si="0"/>
        <v>16554726.999999998</v>
      </c>
      <c r="E23" s="21">
        <f t="shared" si="0"/>
        <v>17167401.400000002</v>
      </c>
      <c r="F23" s="21">
        <f t="shared" si="0"/>
        <v>18879787.333333328</v>
      </c>
      <c r="G23" s="21">
        <f t="shared" si="0"/>
        <v>19581014.090909068</v>
      </c>
      <c r="H23" s="21">
        <f t="shared" si="0"/>
        <v>25031349.099999998</v>
      </c>
      <c r="I23" s="21">
        <f t="shared" ref="I23:J23" si="1">SUM(I18:I22)</f>
        <v>31013206.375</v>
      </c>
      <c r="J23" s="21">
        <f t="shared" si="1"/>
        <v>36468041.222222239</v>
      </c>
      <c r="K23" s="21">
        <v>40319180.777777813</v>
      </c>
      <c r="L23" s="21">
        <v>48583025.333333366</v>
      </c>
      <c r="M23" s="21">
        <f t="shared" ref="M23" si="2">SUM(M18:M22)</f>
        <v>56271981.285714276</v>
      </c>
      <c r="N23" s="21">
        <v>49184860</v>
      </c>
      <c r="O23" s="21">
        <v>98606420</v>
      </c>
      <c r="P23" s="21">
        <v>96841611</v>
      </c>
      <c r="Q23" s="21">
        <v>98561607</v>
      </c>
      <c r="R23" s="21">
        <v>125542092</v>
      </c>
      <c r="S23" s="21">
        <v>162651016</v>
      </c>
    </row>
    <row r="24" spans="1:19" x14ac:dyDescent="0.2">
      <c r="A24" s="10"/>
      <c r="B24" s="9"/>
      <c r="C24" s="22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 x14ac:dyDescent="0.2">
      <c r="A25" s="10" t="s">
        <v>71</v>
      </c>
      <c r="B25" s="9" t="s">
        <v>4</v>
      </c>
      <c r="C25" s="17">
        <v>2502925</v>
      </c>
      <c r="D25" s="17">
        <v>2591048.9</v>
      </c>
      <c r="E25" s="18">
        <v>2584264.1</v>
      </c>
      <c r="F25" s="18">
        <v>3079409.8333333302</v>
      </c>
      <c r="G25" s="18">
        <v>3112758.8181818202</v>
      </c>
      <c r="H25" s="18">
        <v>3636662.4</v>
      </c>
      <c r="I25" s="18">
        <v>4375105.125</v>
      </c>
      <c r="J25" s="18">
        <v>4876304.1111111101</v>
      </c>
      <c r="K25" s="18">
        <v>5010502.6666666698</v>
      </c>
      <c r="L25" s="18">
        <v>6456228.3333333302</v>
      </c>
      <c r="M25" s="18">
        <v>8962476.4285714291</v>
      </c>
      <c r="N25" s="18">
        <v>8256594</v>
      </c>
      <c r="O25" s="18">
        <v>11602940</v>
      </c>
      <c r="P25" s="18">
        <v>10047869</v>
      </c>
      <c r="Q25" s="18">
        <v>12390295</v>
      </c>
      <c r="R25" s="18">
        <v>14764558</v>
      </c>
      <c r="S25" s="18">
        <v>13845869</v>
      </c>
    </row>
    <row r="26" spans="1:19" x14ac:dyDescent="0.2">
      <c r="A26" s="10" t="s">
        <v>72</v>
      </c>
      <c r="B26" s="9" t="s">
        <v>4</v>
      </c>
      <c r="C26" s="18">
        <v>1654015.8</v>
      </c>
      <c r="D26" s="18">
        <v>1537113.4</v>
      </c>
      <c r="E26" s="18">
        <v>1487898.9</v>
      </c>
      <c r="F26" s="18">
        <v>1994844.5</v>
      </c>
      <c r="G26" s="18">
        <v>2035988.5454545501</v>
      </c>
      <c r="H26" s="18">
        <v>3562166.7</v>
      </c>
      <c r="I26" s="18">
        <v>4028045.75</v>
      </c>
      <c r="J26" s="18">
        <v>4137621</v>
      </c>
      <c r="K26" s="18">
        <v>6118072.6666666698</v>
      </c>
      <c r="L26" s="18">
        <v>6835224.1666666698</v>
      </c>
      <c r="M26" s="18">
        <v>8162500.57142857</v>
      </c>
      <c r="N26" s="18">
        <v>5482872</v>
      </c>
      <c r="O26" s="18">
        <v>14080529</v>
      </c>
      <c r="P26" s="18">
        <v>14268232</v>
      </c>
      <c r="Q26" s="18">
        <v>16538050</v>
      </c>
      <c r="R26" s="18">
        <v>17244382</v>
      </c>
      <c r="S26" s="18">
        <v>22910063</v>
      </c>
    </row>
    <row r="27" spans="1:19" x14ac:dyDescent="0.2">
      <c r="A27" s="10" t="s">
        <v>73</v>
      </c>
      <c r="B27" s="9" t="s">
        <v>4</v>
      </c>
      <c r="C27" s="18">
        <v>177527.8</v>
      </c>
      <c r="D27" s="18">
        <v>226238.3</v>
      </c>
      <c r="E27" s="18">
        <v>203587.4</v>
      </c>
      <c r="F27" s="18">
        <v>251715.83333333299</v>
      </c>
      <c r="G27" s="18">
        <v>206127.636363636</v>
      </c>
      <c r="H27" s="18">
        <v>231237.1</v>
      </c>
      <c r="I27" s="18">
        <v>306081.875</v>
      </c>
      <c r="J27" s="18">
        <v>285430.33333333302</v>
      </c>
      <c r="K27" s="18">
        <v>342269.33333333302</v>
      </c>
      <c r="L27" s="18">
        <v>430639.66666666698</v>
      </c>
      <c r="M27" s="18">
        <v>583242.85714285704</v>
      </c>
      <c r="N27" s="18">
        <v>381941</v>
      </c>
      <c r="O27" s="18">
        <v>928834</v>
      </c>
      <c r="P27" s="18">
        <v>965108</v>
      </c>
      <c r="Q27" s="18">
        <v>1089866</v>
      </c>
      <c r="R27" s="18">
        <v>1066383</v>
      </c>
      <c r="S27" s="18">
        <v>1334977</v>
      </c>
    </row>
    <row r="28" spans="1:19" x14ac:dyDescent="0.2">
      <c r="A28" s="10" t="s">
        <v>74</v>
      </c>
      <c r="B28" s="9" t="s">
        <v>4</v>
      </c>
      <c r="C28" s="18">
        <v>2110643.7999999998</v>
      </c>
      <c r="D28" s="18">
        <v>2466934.5</v>
      </c>
      <c r="E28" s="18">
        <v>1558876</v>
      </c>
      <c r="F28" s="18">
        <v>2446475.6666666698</v>
      </c>
      <c r="G28" s="18">
        <v>2030407.2727272699</v>
      </c>
      <c r="H28" s="18">
        <v>2422167.4</v>
      </c>
      <c r="I28" s="18">
        <v>2954497.5</v>
      </c>
      <c r="J28" s="18">
        <v>3507328.6666666698</v>
      </c>
      <c r="K28" s="18">
        <v>3930517.1111111101</v>
      </c>
      <c r="L28" s="18">
        <v>4991037.5</v>
      </c>
      <c r="M28" s="18">
        <v>4554264.7142857099</v>
      </c>
      <c r="N28" s="18">
        <v>4063277</v>
      </c>
      <c r="O28" s="18">
        <v>8576056</v>
      </c>
      <c r="P28" s="18">
        <v>9612492</v>
      </c>
      <c r="Q28" s="18">
        <v>11230377</v>
      </c>
      <c r="R28" s="18">
        <v>14108819</v>
      </c>
      <c r="S28" s="18">
        <v>19351489</v>
      </c>
    </row>
    <row r="29" spans="1:19" x14ac:dyDescent="0.2">
      <c r="A29" s="10" t="s">
        <v>75</v>
      </c>
      <c r="B29" s="9" t="s">
        <v>4</v>
      </c>
      <c r="C29" s="18">
        <v>714286.4</v>
      </c>
      <c r="D29" s="18">
        <v>2219615.2000000002</v>
      </c>
      <c r="E29" s="18">
        <v>-193039.2</v>
      </c>
      <c r="F29" s="18">
        <v>1051060</v>
      </c>
      <c r="G29" s="18">
        <v>1244921.18181818</v>
      </c>
      <c r="H29" s="18">
        <v>763403.5</v>
      </c>
      <c r="I29" s="18">
        <v>858731.25</v>
      </c>
      <c r="J29" s="18">
        <v>1996018.7777777801</v>
      </c>
      <c r="K29" s="18">
        <v>-915398.55555555597</v>
      </c>
      <c r="L29" s="18">
        <v>-640548.5</v>
      </c>
      <c r="M29" s="18">
        <v>2896899</v>
      </c>
      <c r="N29" s="18">
        <v>9737397</v>
      </c>
      <c r="O29" s="18">
        <v>3449241</v>
      </c>
      <c r="P29" s="18">
        <v>4538134</v>
      </c>
      <c r="Q29" s="18">
        <v>-1791751</v>
      </c>
      <c r="R29" s="18">
        <v>7506716</v>
      </c>
      <c r="S29" s="18">
        <v>897771</v>
      </c>
    </row>
    <row r="30" spans="1:19" x14ac:dyDescent="0.2">
      <c r="A30" s="10" t="s">
        <v>76</v>
      </c>
      <c r="B30" s="9" t="s">
        <v>4</v>
      </c>
      <c r="C30" s="18">
        <v>2681487</v>
      </c>
      <c r="D30" s="18">
        <v>2998452.2</v>
      </c>
      <c r="E30" s="18">
        <v>2948210</v>
      </c>
      <c r="F30" s="18">
        <v>3273715.3333333302</v>
      </c>
      <c r="G30" s="18">
        <v>3625307</v>
      </c>
      <c r="H30" s="18">
        <v>4514204.0999999996</v>
      </c>
      <c r="I30" s="18">
        <v>5651743.875</v>
      </c>
      <c r="J30" s="18">
        <v>6206735.3333333302</v>
      </c>
      <c r="K30" s="18">
        <v>7056061.1111111101</v>
      </c>
      <c r="L30" s="18">
        <v>7465452.3333333302</v>
      </c>
      <c r="M30" s="18">
        <v>9964699.8571428601</v>
      </c>
      <c r="N30" s="18">
        <v>8883242</v>
      </c>
      <c r="O30" s="18">
        <v>12161635</v>
      </c>
      <c r="P30" s="18">
        <v>12595195</v>
      </c>
      <c r="Q30" s="18">
        <v>14392004</v>
      </c>
      <c r="R30" s="18">
        <v>15082694</v>
      </c>
      <c r="S30" s="18">
        <v>18198222</v>
      </c>
    </row>
    <row r="31" spans="1:19" x14ac:dyDescent="0.2">
      <c r="A31" s="10" t="s">
        <v>77</v>
      </c>
      <c r="B31" s="9" t="s">
        <v>4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</row>
    <row r="32" spans="1:19" x14ac:dyDescent="0.2">
      <c r="A32" s="10" t="s">
        <v>78</v>
      </c>
      <c r="B32" s="9" t="s">
        <v>4</v>
      </c>
      <c r="C32" s="18">
        <v>1009663</v>
      </c>
      <c r="D32" s="18">
        <v>1075728</v>
      </c>
      <c r="E32" s="18">
        <v>1346150.5</v>
      </c>
      <c r="F32" s="18">
        <v>1664327.5</v>
      </c>
      <c r="G32" s="18">
        <v>1929227.63636364</v>
      </c>
      <c r="H32" s="18">
        <v>2169055.2999999998</v>
      </c>
      <c r="I32" s="18">
        <v>2800102.25</v>
      </c>
      <c r="J32" s="18">
        <v>3801312.2222222202</v>
      </c>
      <c r="K32" s="18">
        <v>4041917.2222222202</v>
      </c>
      <c r="L32" s="18">
        <v>5486879.3333333302</v>
      </c>
      <c r="M32" s="18">
        <v>5686460.1428571399</v>
      </c>
      <c r="N32" s="18">
        <v>8249389</v>
      </c>
      <c r="O32" s="18">
        <v>13368505</v>
      </c>
      <c r="P32" s="18">
        <v>12273127</v>
      </c>
      <c r="Q32" s="18">
        <v>10966186</v>
      </c>
      <c r="R32" s="18">
        <v>12675457</v>
      </c>
      <c r="S32" s="18">
        <v>14472093</v>
      </c>
    </row>
    <row r="33" spans="1:19" x14ac:dyDescent="0.2">
      <c r="A33" s="10" t="s">
        <v>79</v>
      </c>
      <c r="B33" s="9" t="s">
        <v>4</v>
      </c>
      <c r="C33" s="18">
        <v>1162663.8</v>
      </c>
      <c r="D33" s="18">
        <v>1059077.8</v>
      </c>
      <c r="E33" s="18">
        <v>1272528.8999999999</v>
      </c>
      <c r="F33" s="18">
        <v>1236646.75</v>
      </c>
      <c r="G33" s="18">
        <v>1259475.7272727301</v>
      </c>
      <c r="H33" s="18">
        <v>1960149.7</v>
      </c>
      <c r="I33" s="18">
        <v>1830794.5</v>
      </c>
      <c r="J33" s="18">
        <v>1781176.5555555599</v>
      </c>
      <c r="K33" s="18">
        <v>2214779</v>
      </c>
      <c r="L33" s="18">
        <v>2707756.8333333302</v>
      </c>
      <c r="M33" s="18">
        <v>4036331</v>
      </c>
      <c r="N33" s="18">
        <v>2146327</v>
      </c>
      <c r="O33" s="18">
        <v>5541366</v>
      </c>
      <c r="P33" s="18">
        <v>5676467</v>
      </c>
      <c r="Q33" s="18">
        <v>4513514</v>
      </c>
      <c r="R33" s="18">
        <v>4569419</v>
      </c>
      <c r="S33" s="18">
        <v>5996588</v>
      </c>
    </row>
    <row r="34" spans="1:19" x14ac:dyDescent="0.2">
      <c r="A34" s="10" t="s">
        <v>80</v>
      </c>
      <c r="B34" s="9" t="s">
        <v>4</v>
      </c>
      <c r="C34" s="19">
        <v>3991067.7</v>
      </c>
      <c r="D34" s="19">
        <v>2451439.9</v>
      </c>
      <c r="E34" s="18">
        <v>2793752.8</v>
      </c>
      <c r="F34" s="18">
        <v>3118540.6666666698</v>
      </c>
      <c r="G34" s="18">
        <v>4218974</v>
      </c>
      <c r="H34" s="18">
        <v>4146239.9</v>
      </c>
      <c r="I34" s="18">
        <v>7317996.875</v>
      </c>
      <c r="J34" s="18">
        <v>9419558.2222222202</v>
      </c>
      <c r="K34" s="18">
        <v>6804690.1111111101</v>
      </c>
      <c r="L34" s="18">
        <v>8284089.3333333302</v>
      </c>
      <c r="M34" s="18">
        <v>9845615.7142857108</v>
      </c>
      <c r="N34" s="18">
        <v>16104183</v>
      </c>
      <c r="O34" s="18">
        <v>16285925</v>
      </c>
      <c r="P34" s="18">
        <v>17172788</v>
      </c>
      <c r="Q34" s="18">
        <v>16199977</v>
      </c>
      <c r="R34" s="18">
        <v>22204851</v>
      </c>
      <c r="S34" s="18">
        <v>30702089</v>
      </c>
    </row>
    <row r="35" spans="1:19" x14ac:dyDescent="0.2">
      <c r="A35" s="10" t="s">
        <v>37</v>
      </c>
      <c r="B35" s="9" t="s">
        <v>4</v>
      </c>
      <c r="C35" s="21">
        <f t="shared" ref="C35:H35" si="3">C25+C26+C27+C28-C29+C30+C32+C33+C34+C31</f>
        <v>14575707.5</v>
      </c>
      <c r="D35" s="21">
        <f t="shared" si="3"/>
        <v>12186417.800000001</v>
      </c>
      <c r="E35" s="21">
        <f t="shared" si="3"/>
        <v>14388307.800000001</v>
      </c>
      <c r="F35" s="21">
        <f t="shared" si="3"/>
        <v>16014616.083333334</v>
      </c>
      <c r="G35" s="21">
        <f t="shared" si="3"/>
        <v>17173345.454545468</v>
      </c>
      <c r="H35" s="21">
        <f t="shared" si="3"/>
        <v>21878479.099999998</v>
      </c>
      <c r="I35" s="21">
        <f t="shared" ref="I35:J35" si="4">I25+I26+I27+I28-I29+I30+I32+I33+I34+I31</f>
        <v>28405636.5</v>
      </c>
      <c r="J35" s="21">
        <f t="shared" si="4"/>
        <v>32019447.666666664</v>
      </c>
      <c r="K35" s="21">
        <v>36434207.777777776</v>
      </c>
      <c r="L35" s="21">
        <v>43297855.999999985</v>
      </c>
      <c r="M35" s="21">
        <f t="shared" ref="M35" si="5">M25+M26+M27+M28-M29+M30+M32+M33+M34+M31</f>
        <v>48898692.285714276</v>
      </c>
      <c r="N35" s="21">
        <v>43830428</v>
      </c>
      <c r="O35" s="21">
        <v>79096549</v>
      </c>
      <c r="P35" s="21">
        <v>78073145</v>
      </c>
      <c r="Q35" s="21">
        <v>89112020</v>
      </c>
      <c r="R35" s="21">
        <v>94209846</v>
      </c>
      <c r="S35" s="21">
        <v>125913618</v>
      </c>
    </row>
    <row r="36" spans="1:19" x14ac:dyDescent="0.2">
      <c r="A36" s="10"/>
      <c r="B36" s="9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x14ac:dyDescent="0.2">
      <c r="A37" s="10" t="s">
        <v>38</v>
      </c>
      <c r="B37" s="9" t="s">
        <v>4</v>
      </c>
      <c r="C37" s="21">
        <f t="shared" ref="C37:H37" si="6">C23-C35</f>
        <v>1774540.5000000019</v>
      </c>
      <c r="D37" s="21">
        <f t="shared" si="6"/>
        <v>4368309.1999999974</v>
      </c>
      <c r="E37" s="21">
        <f t="shared" si="6"/>
        <v>2779093.6000000015</v>
      </c>
      <c r="F37" s="21">
        <f t="shared" si="6"/>
        <v>2865171.2499999944</v>
      </c>
      <c r="G37" s="21">
        <f t="shared" si="6"/>
        <v>2407668.6363635994</v>
      </c>
      <c r="H37" s="21">
        <f t="shared" si="6"/>
        <v>3152870</v>
      </c>
      <c r="I37" s="21">
        <f t="shared" ref="I37:J37" si="7">I23-I35</f>
        <v>2607569.875</v>
      </c>
      <c r="J37" s="21">
        <f t="shared" si="7"/>
        <v>4448593.5555555746</v>
      </c>
      <c r="K37" s="21">
        <v>3884973.0000000373</v>
      </c>
      <c r="L37" s="21">
        <v>5285169.3333333805</v>
      </c>
      <c r="M37" s="21">
        <f t="shared" ref="M37" si="8">M23-M35</f>
        <v>7373289</v>
      </c>
      <c r="N37" s="21">
        <v>5354433</v>
      </c>
      <c r="O37" s="21">
        <v>19509871</v>
      </c>
      <c r="P37" s="21">
        <v>18768465</v>
      </c>
      <c r="Q37" s="21">
        <v>9449587</v>
      </c>
      <c r="R37" s="21">
        <v>31332246</v>
      </c>
      <c r="S37" s="21">
        <v>36737398</v>
      </c>
    </row>
    <row r="38" spans="1:19" x14ac:dyDescent="0.2">
      <c r="A38" s="10"/>
      <c r="B38" s="9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 x14ac:dyDescent="0.2">
      <c r="A39" s="10" t="s">
        <v>81</v>
      </c>
      <c r="B39" s="9" t="s">
        <v>4</v>
      </c>
      <c r="C39" s="18">
        <v>830026.6</v>
      </c>
      <c r="D39" s="18">
        <v>1268285.3999999999</v>
      </c>
      <c r="E39" s="18">
        <v>3237046.8</v>
      </c>
      <c r="F39" s="18">
        <v>1245773.91666667</v>
      </c>
      <c r="G39" s="18">
        <v>764204.27272727306</v>
      </c>
      <c r="H39" s="18">
        <v>114862.2</v>
      </c>
      <c r="I39" s="18">
        <v>173049</v>
      </c>
      <c r="J39" s="18">
        <v>110366.88888888901</v>
      </c>
      <c r="K39" s="18">
        <v>92318.777777777796</v>
      </c>
      <c r="L39" s="18">
        <v>202212.5</v>
      </c>
      <c r="M39" s="18">
        <v>313353.42857142899</v>
      </c>
      <c r="N39" s="18">
        <v>405103</v>
      </c>
      <c r="O39" s="18">
        <v>639493</v>
      </c>
      <c r="P39" s="18">
        <v>392392</v>
      </c>
      <c r="Q39" s="18">
        <v>1801646</v>
      </c>
      <c r="R39" s="18">
        <v>3985143</v>
      </c>
      <c r="S39" s="18">
        <v>10965302</v>
      </c>
    </row>
    <row r="40" spans="1:19" x14ac:dyDescent="0.2">
      <c r="A40" s="10" t="s">
        <v>82</v>
      </c>
      <c r="B40" s="9" t="s">
        <v>4</v>
      </c>
      <c r="C40" s="18">
        <v>1244081.2</v>
      </c>
      <c r="D40" s="18">
        <v>484896.1</v>
      </c>
      <c r="E40" s="18">
        <v>692609.7</v>
      </c>
      <c r="F40" s="18">
        <v>910138.5</v>
      </c>
      <c r="G40" s="18">
        <v>503187.545454545</v>
      </c>
      <c r="H40" s="18">
        <v>816787.5</v>
      </c>
      <c r="I40" s="18">
        <v>1315527.375</v>
      </c>
      <c r="J40" s="18">
        <v>1635940.2222222199</v>
      </c>
      <c r="K40" s="18">
        <v>1175174.4444444401</v>
      </c>
      <c r="L40" s="18">
        <v>1423052</v>
      </c>
      <c r="M40" s="18">
        <v>1341689.7142857099</v>
      </c>
      <c r="N40" s="18">
        <v>3385529</v>
      </c>
      <c r="O40" s="18">
        <v>3297956</v>
      </c>
      <c r="P40" s="18">
        <v>1826654</v>
      </c>
      <c r="Q40" s="18">
        <v>2964759</v>
      </c>
      <c r="R40" s="18">
        <v>4659325</v>
      </c>
      <c r="S40" s="18">
        <v>5393648</v>
      </c>
    </row>
    <row r="41" spans="1:19" x14ac:dyDescent="0.2">
      <c r="A41" s="10" t="s">
        <v>39</v>
      </c>
      <c r="B41" s="9" t="s">
        <v>4</v>
      </c>
      <c r="C41" s="21">
        <v>-414054.6</v>
      </c>
      <c r="D41" s="21">
        <v>783389.3</v>
      </c>
      <c r="E41" s="21">
        <f t="shared" ref="E41:J41" si="9">E39-E40</f>
        <v>2544437.0999999996</v>
      </c>
      <c r="F41" s="21">
        <f t="shared" si="9"/>
        <v>335635.41666667</v>
      </c>
      <c r="G41" s="21">
        <f t="shared" si="9"/>
        <v>261016.72727272805</v>
      </c>
      <c r="H41" s="21">
        <f t="shared" si="9"/>
        <v>-701925.3</v>
      </c>
      <c r="I41" s="21">
        <f t="shared" si="9"/>
        <v>-1142478.375</v>
      </c>
      <c r="J41" s="21">
        <f t="shared" si="9"/>
        <v>-1525573.3333333309</v>
      </c>
      <c r="K41" s="21">
        <v>-1082855.6666666623</v>
      </c>
      <c r="L41" s="21">
        <v>-1220839.5</v>
      </c>
      <c r="M41" s="21">
        <f t="shared" ref="M41" si="10">M39-M40</f>
        <v>-1028336.2857142809</v>
      </c>
      <c r="N41" s="21">
        <v>-2980426</v>
      </c>
      <c r="O41" s="21">
        <v>-2658463</v>
      </c>
      <c r="P41" s="21">
        <v>-1434262</v>
      </c>
      <c r="Q41" s="21">
        <v>-1163113</v>
      </c>
      <c r="R41" s="20">
        <v>-674182</v>
      </c>
      <c r="S41" s="20">
        <v>5571654</v>
      </c>
    </row>
    <row r="42" spans="1:19" x14ac:dyDescent="0.2">
      <c r="A42" s="10"/>
      <c r="B42" s="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 x14ac:dyDescent="0.2">
      <c r="A43" s="11" t="s">
        <v>40</v>
      </c>
      <c r="B43" s="12" t="s">
        <v>4</v>
      </c>
      <c r="C43" s="21">
        <f t="shared" ref="C43:H43" si="11">C37+C39-C40</f>
        <v>1360485.900000002</v>
      </c>
      <c r="D43" s="21">
        <f t="shared" si="11"/>
        <v>5151698.4999999981</v>
      </c>
      <c r="E43" s="21">
        <f t="shared" si="11"/>
        <v>5323530.7000000011</v>
      </c>
      <c r="F43" s="21">
        <f t="shared" si="11"/>
        <v>3200806.6666666642</v>
      </c>
      <c r="G43" s="21">
        <f t="shared" si="11"/>
        <v>2668685.3636363274</v>
      </c>
      <c r="H43" s="21">
        <f t="shared" si="11"/>
        <v>2450944.7000000002</v>
      </c>
      <c r="I43" s="21">
        <f t="shared" ref="I43:J43" si="12">I37+I39-I40</f>
        <v>1465091.5</v>
      </c>
      <c r="J43" s="21">
        <f t="shared" si="12"/>
        <v>2923020.2222222434</v>
      </c>
      <c r="K43" s="21">
        <v>2802117.3333333749</v>
      </c>
      <c r="L43" s="21">
        <v>4064329.8333333805</v>
      </c>
      <c r="M43" s="21">
        <f t="shared" ref="M43" si="13">M37+M39-M40</f>
        <v>6344952.7142857192</v>
      </c>
      <c r="N43" s="21">
        <v>2374006</v>
      </c>
      <c r="O43" s="21">
        <v>16851408</v>
      </c>
      <c r="P43" s="21">
        <v>17334203</v>
      </c>
      <c r="Q43" s="21">
        <v>8286473</v>
      </c>
      <c r="R43" s="21">
        <v>30658064</v>
      </c>
      <c r="S43" s="21">
        <v>42309053</v>
      </c>
    </row>
    <row r="44" spans="1:19" x14ac:dyDescent="0.2">
      <c r="A44" s="14"/>
      <c r="B44" s="9"/>
      <c r="C44" s="23"/>
      <c r="D44" s="23"/>
    </row>
    <row r="45" spans="1:19" x14ac:dyDescent="0.2">
      <c r="A45" s="14"/>
      <c r="B45" s="9"/>
      <c r="C45" s="23"/>
      <c r="D45" s="23"/>
    </row>
    <row r="46" spans="1:19" s="5" customFormat="1" ht="15.75" x14ac:dyDescent="0.25">
      <c r="A46" s="34" t="s">
        <v>41</v>
      </c>
      <c r="B46" s="15"/>
    </row>
    <row r="47" spans="1:19" x14ac:dyDescent="0.2">
      <c r="A47" s="10" t="s">
        <v>110</v>
      </c>
      <c r="B47" s="15"/>
    </row>
    <row r="48" spans="1:19" s="5" customFormat="1" x14ac:dyDescent="0.2">
      <c r="A48" s="35"/>
      <c r="B48" s="36"/>
      <c r="C48" s="36">
        <v>2008</v>
      </c>
      <c r="D48" s="36">
        <v>2009</v>
      </c>
      <c r="E48" s="37">
        <v>2010</v>
      </c>
      <c r="F48" s="37">
        <v>2011</v>
      </c>
      <c r="G48" s="37">
        <v>2012</v>
      </c>
      <c r="H48" s="37">
        <v>2013</v>
      </c>
      <c r="I48" s="37">
        <v>2014</v>
      </c>
      <c r="J48" s="37">
        <v>2015</v>
      </c>
      <c r="K48" s="37">
        <v>2016</v>
      </c>
      <c r="L48" s="37">
        <v>2017</v>
      </c>
      <c r="M48" s="37">
        <v>2018</v>
      </c>
      <c r="N48" s="37">
        <v>2019</v>
      </c>
      <c r="O48" s="37">
        <v>2020</v>
      </c>
      <c r="P48" s="37">
        <v>2021</v>
      </c>
      <c r="Q48" s="37">
        <v>2022</v>
      </c>
      <c r="R48" s="37">
        <v>2023</v>
      </c>
      <c r="S48" s="37">
        <v>2024</v>
      </c>
    </row>
    <row r="49" spans="1:19" x14ac:dyDescent="0.2">
      <c r="A49" s="24" t="s">
        <v>83</v>
      </c>
      <c r="B49" s="25"/>
      <c r="C49" s="25"/>
      <c r="D49" s="25"/>
      <c r="E49" s="26"/>
      <c r="F49" s="26"/>
      <c r="G49" s="26"/>
      <c r="H49" s="26"/>
      <c r="I49" s="26"/>
      <c r="J49" s="26"/>
      <c r="K49" s="26"/>
      <c r="L49" s="26"/>
      <c r="M49" s="27"/>
      <c r="N49" s="27"/>
      <c r="O49" s="27"/>
      <c r="P49" s="27"/>
      <c r="Q49" s="27"/>
      <c r="R49" s="27"/>
      <c r="S49" s="27"/>
    </row>
    <row r="50" spans="1:19" x14ac:dyDescent="0.2">
      <c r="A50" s="10" t="s">
        <v>84</v>
      </c>
      <c r="B50" s="9" t="s">
        <v>4</v>
      </c>
      <c r="C50" s="20">
        <v>255235.22222222222</v>
      </c>
      <c r="D50" s="20">
        <v>248973.88888888899</v>
      </c>
      <c r="E50" s="20">
        <v>853882.11111111101</v>
      </c>
      <c r="F50" s="20">
        <v>212794.3</v>
      </c>
      <c r="G50" s="20">
        <v>208629.3</v>
      </c>
      <c r="H50" s="20">
        <v>820006.22222222202</v>
      </c>
      <c r="I50" s="20">
        <v>853238.42857142899</v>
      </c>
      <c r="J50" s="20">
        <v>473377.25</v>
      </c>
      <c r="K50" s="20">
        <v>313077.125</v>
      </c>
      <c r="L50" s="20">
        <v>1256469.16666667</v>
      </c>
      <c r="M50" s="20">
        <v>1230967.66666667</v>
      </c>
      <c r="N50" s="20">
        <v>2275045</v>
      </c>
      <c r="O50" s="20">
        <v>922563</v>
      </c>
      <c r="P50" s="20">
        <v>1007386</v>
      </c>
      <c r="Q50" s="20">
        <v>643487</v>
      </c>
      <c r="R50" s="20">
        <v>4276909</v>
      </c>
      <c r="S50" s="20">
        <v>256536</v>
      </c>
    </row>
    <row r="51" spans="1:19" x14ac:dyDescent="0.2">
      <c r="A51" s="10"/>
      <c r="B51" s="9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x14ac:dyDescent="0.2">
      <c r="A52" s="10" t="s">
        <v>85</v>
      </c>
      <c r="B52" s="9" t="s">
        <v>4</v>
      </c>
      <c r="C52" s="18">
        <v>5876570.555555556</v>
      </c>
      <c r="D52" s="18">
        <v>5443224.5555555597</v>
      </c>
      <c r="E52" s="18">
        <v>7742478</v>
      </c>
      <c r="F52" s="18">
        <v>7852046.4000000004</v>
      </c>
      <c r="G52" s="18">
        <v>9350664.6999999993</v>
      </c>
      <c r="H52" s="18">
        <v>19689593</v>
      </c>
      <c r="I52" s="18">
        <v>29200159.571428601</v>
      </c>
      <c r="J52" s="18">
        <v>31478465.75</v>
      </c>
      <c r="K52" s="18">
        <v>38905294.75</v>
      </c>
      <c r="L52" s="18">
        <v>39241515.333333299</v>
      </c>
      <c r="M52" s="18">
        <v>57646701.5</v>
      </c>
      <c r="N52" s="18">
        <v>135183073</v>
      </c>
      <c r="O52" s="18">
        <v>193793426</v>
      </c>
      <c r="P52" s="18">
        <v>103775131</v>
      </c>
      <c r="Q52" s="18">
        <v>99551255</v>
      </c>
      <c r="R52" s="18">
        <v>86367811</v>
      </c>
      <c r="S52" s="18">
        <v>87335686</v>
      </c>
    </row>
    <row r="53" spans="1:19" x14ac:dyDescent="0.2">
      <c r="A53" s="10" t="s">
        <v>86</v>
      </c>
      <c r="B53" s="9" t="s">
        <v>4</v>
      </c>
      <c r="C53" s="18">
        <v>2136470.6666666665</v>
      </c>
      <c r="D53" s="18">
        <v>2504699.6666666698</v>
      </c>
      <c r="E53" s="18">
        <v>3104433.2222222202</v>
      </c>
      <c r="F53" s="18">
        <v>3516320.9</v>
      </c>
      <c r="G53" s="18">
        <v>5213668.0999999996</v>
      </c>
      <c r="H53" s="18">
        <v>7352468</v>
      </c>
      <c r="I53" s="18">
        <v>20423811.142857101</v>
      </c>
      <c r="J53" s="18">
        <v>19305509.875</v>
      </c>
      <c r="K53" s="18">
        <v>19162018.5</v>
      </c>
      <c r="L53" s="18">
        <v>24619703.166666701</v>
      </c>
      <c r="M53" s="18">
        <v>23533796</v>
      </c>
      <c r="N53" s="18">
        <v>29915926</v>
      </c>
      <c r="O53" s="18">
        <v>38160588</v>
      </c>
      <c r="P53" s="18">
        <v>41534508</v>
      </c>
      <c r="Q53" s="18">
        <v>40339524</v>
      </c>
      <c r="R53" s="18">
        <v>46967070</v>
      </c>
      <c r="S53" s="18">
        <v>49325248</v>
      </c>
    </row>
    <row r="54" spans="1:19" x14ac:dyDescent="0.2">
      <c r="A54" s="10" t="s">
        <v>87</v>
      </c>
      <c r="B54" s="9" t="s">
        <v>4</v>
      </c>
      <c r="C54" s="18">
        <v>1716039.7777777778</v>
      </c>
      <c r="D54" s="18">
        <v>2046749.66666667</v>
      </c>
      <c r="E54" s="18">
        <v>451742</v>
      </c>
      <c r="F54" s="18">
        <v>3406061.5</v>
      </c>
      <c r="G54" s="18">
        <v>2923148.8</v>
      </c>
      <c r="H54" s="18">
        <v>212200</v>
      </c>
      <c r="I54" s="18">
        <v>156655</v>
      </c>
      <c r="J54" s="18">
        <v>405160</v>
      </c>
      <c r="K54" s="18">
        <v>582528.5</v>
      </c>
      <c r="L54" s="18">
        <v>187873.33333333299</v>
      </c>
      <c r="M54" s="18">
        <v>144040.66666666701</v>
      </c>
      <c r="N54" s="18">
        <v>851592</v>
      </c>
      <c r="O54" s="18">
        <v>1142628</v>
      </c>
      <c r="P54" s="18">
        <v>4022803</v>
      </c>
      <c r="Q54" s="18">
        <v>2645197</v>
      </c>
      <c r="R54" s="18">
        <v>2392502</v>
      </c>
      <c r="S54" s="18">
        <v>4360047</v>
      </c>
    </row>
    <row r="55" spans="1:19" x14ac:dyDescent="0.2">
      <c r="A55" s="10" t="s">
        <v>21</v>
      </c>
      <c r="B55" s="9" t="s">
        <v>4</v>
      </c>
      <c r="C55" s="20">
        <v>9729081</v>
      </c>
      <c r="D55" s="20">
        <f>SUM(D52:D54)</f>
        <v>9994673.8888888992</v>
      </c>
      <c r="E55" s="20">
        <f>SUM(E52:E54)</f>
        <v>11298653.22222222</v>
      </c>
      <c r="F55" s="20">
        <f t="shared" ref="F55:H55" si="14">SUM(F52:F54)</f>
        <v>14774428.800000001</v>
      </c>
      <c r="G55" s="20">
        <f t="shared" si="14"/>
        <v>17487481.599999998</v>
      </c>
      <c r="H55" s="20">
        <f t="shared" si="14"/>
        <v>27254261</v>
      </c>
      <c r="I55" s="20">
        <f t="shared" ref="I55" si="15">SUM(I52:I54)</f>
        <v>49780625.714285702</v>
      </c>
      <c r="J55" s="20">
        <v>51189135.625</v>
      </c>
      <c r="K55" s="20">
        <v>58649841.75</v>
      </c>
      <c r="L55" s="20">
        <v>64049091.833333336</v>
      </c>
      <c r="M55" s="20">
        <f t="shared" ref="M55" si="16">SUM(M52:M54)</f>
        <v>81324538.166666672</v>
      </c>
      <c r="N55" s="20">
        <v>165950591</v>
      </c>
      <c r="O55" s="20">
        <v>233096642</v>
      </c>
      <c r="P55" s="20">
        <v>149332441</v>
      </c>
      <c r="Q55" s="20">
        <v>142535977</v>
      </c>
      <c r="R55" s="20">
        <v>135727384</v>
      </c>
      <c r="S55" s="20">
        <v>141020981</v>
      </c>
    </row>
    <row r="56" spans="1:19" x14ac:dyDescent="0.2">
      <c r="A56" s="10"/>
      <c r="B56" s="9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 x14ac:dyDescent="0.2">
      <c r="A57" s="10" t="s">
        <v>88</v>
      </c>
      <c r="B57" s="9" t="s">
        <v>4</v>
      </c>
      <c r="C57" s="20">
        <v>5002556.6666666698</v>
      </c>
      <c r="D57" s="20">
        <v>5574499.1111111101</v>
      </c>
      <c r="E57" s="20">
        <v>6043964.1111111101</v>
      </c>
      <c r="F57" s="20">
        <v>5994450.5999999996</v>
      </c>
      <c r="G57" s="20">
        <v>5496940.4000000004</v>
      </c>
      <c r="H57" s="20">
        <v>8259114</v>
      </c>
      <c r="I57" s="20">
        <v>11511157.428571399</v>
      </c>
      <c r="J57" s="20">
        <v>15366859.125</v>
      </c>
      <c r="K57" s="20">
        <v>36715743.25</v>
      </c>
      <c r="L57" s="20">
        <v>24307924.833333299</v>
      </c>
      <c r="M57" s="20">
        <v>28440906.666666701</v>
      </c>
      <c r="N57" s="20">
        <v>15834589</v>
      </c>
      <c r="O57" s="20">
        <v>20962277</v>
      </c>
      <c r="P57" s="20">
        <v>24430086</v>
      </c>
      <c r="Q57" s="20">
        <v>24301695</v>
      </c>
      <c r="R57" s="20">
        <v>21385672</v>
      </c>
      <c r="S57" s="20">
        <v>20265181</v>
      </c>
    </row>
    <row r="58" spans="1:19" x14ac:dyDescent="0.2">
      <c r="A58" s="10"/>
      <c r="B58" s="9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23"/>
      <c r="S58" s="23"/>
    </row>
    <row r="59" spans="1:19" x14ac:dyDescent="0.2">
      <c r="A59" s="10" t="s">
        <v>42</v>
      </c>
      <c r="B59" s="9" t="s">
        <v>4</v>
      </c>
      <c r="C59" s="21">
        <v>14986872.888888892</v>
      </c>
      <c r="D59" s="21">
        <f>D50+D55+D57</f>
        <v>15818146.888888897</v>
      </c>
      <c r="E59" s="21">
        <f t="shared" ref="E59:G59" si="17">E50+E55+E57</f>
        <v>18196499.44444444</v>
      </c>
      <c r="F59" s="21">
        <f t="shared" si="17"/>
        <v>20981673.700000003</v>
      </c>
      <c r="G59" s="21">
        <f t="shared" si="17"/>
        <v>23193051.299999997</v>
      </c>
      <c r="H59" s="21">
        <f t="shared" ref="H59:J59" si="18">H50+H55+H57</f>
        <v>36333381.222222224</v>
      </c>
      <c r="I59" s="21">
        <f t="shared" si="18"/>
        <v>62145021.571428522</v>
      </c>
      <c r="J59" s="21">
        <f t="shared" si="18"/>
        <v>67029372</v>
      </c>
      <c r="K59" s="21">
        <v>95678662.125</v>
      </c>
      <c r="L59" s="21">
        <v>89613485.833333313</v>
      </c>
      <c r="M59" s="21">
        <f t="shared" ref="M59" si="19">M50+M55+M57</f>
        <v>110996412.50000004</v>
      </c>
      <c r="N59" s="21">
        <v>184060225</v>
      </c>
      <c r="O59" s="21">
        <v>254981482</v>
      </c>
      <c r="P59" s="21">
        <v>174769912</v>
      </c>
      <c r="Q59" s="21">
        <v>167481158</v>
      </c>
      <c r="R59" s="21">
        <v>161389964</v>
      </c>
      <c r="S59" s="21">
        <v>161542698</v>
      </c>
    </row>
    <row r="60" spans="1:19" x14ac:dyDescent="0.2">
      <c r="A60" s="10"/>
      <c r="B60" s="9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23"/>
      <c r="N60" s="23"/>
      <c r="O60" s="23"/>
      <c r="P60" s="23"/>
      <c r="Q60" s="23"/>
      <c r="R60" s="18"/>
      <c r="S60" s="18"/>
    </row>
    <row r="61" spans="1:19" x14ac:dyDescent="0.2">
      <c r="A61" s="10" t="s">
        <v>89</v>
      </c>
      <c r="B61" s="9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23"/>
      <c r="N61" s="23"/>
      <c r="O61" s="23"/>
      <c r="P61" s="23"/>
      <c r="Q61" s="23"/>
      <c r="R61" s="18"/>
      <c r="S61" s="18"/>
    </row>
    <row r="62" spans="1:19" x14ac:dyDescent="0.2">
      <c r="A62" s="10" t="s">
        <v>90</v>
      </c>
      <c r="B62" s="9" t="s">
        <v>4</v>
      </c>
      <c r="C62" s="18">
        <v>6211679.333333333</v>
      </c>
      <c r="D62" s="18">
        <v>7290129</v>
      </c>
      <c r="E62" s="18">
        <v>6262380.6666666698</v>
      </c>
      <c r="F62" s="18">
        <v>7514158.2999999998</v>
      </c>
      <c r="G62" s="18">
        <v>8953103.3000000007</v>
      </c>
      <c r="H62" s="18">
        <v>11103236.2222222</v>
      </c>
      <c r="I62" s="18">
        <v>14354862.2857143</v>
      </c>
      <c r="J62" s="18">
        <v>15340856</v>
      </c>
      <c r="K62" s="18">
        <v>16975364.125</v>
      </c>
      <c r="L62" s="18">
        <v>20466757.166666701</v>
      </c>
      <c r="M62" s="18">
        <v>19245513.333333299</v>
      </c>
      <c r="N62" s="18">
        <v>23984127</v>
      </c>
      <c r="O62" s="18">
        <v>31945409</v>
      </c>
      <c r="P62" s="18">
        <v>18010718</v>
      </c>
      <c r="Q62" s="18">
        <v>19700121</v>
      </c>
      <c r="R62" s="18">
        <v>20205192</v>
      </c>
      <c r="S62" s="18">
        <v>21509260</v>
      </c>
    </row>
    <row r="63" spans="1:19" x14ac:dyDescent="0.2">
      <c r="A63" s="10" t="s">
        <v>91</v>
      </c>
      <c r="B63" s="9" t="s">
        <v>4</v>
      </c>
      <c r="C63" s="18">
        <v>1689999.6666666667</v>
      </c>
      <c r="D63" s="18">
        <v>4078303.3333333302</v>
      </c>
      <c r="E63" s="18">
        <v>4755385.6666666698</v>
      </c>
      <c r="F63" s="18">
        <v>5084077.5</v>
      </c>
      <c r="G63" s="18">
        <v>4228357</v>
      </c>
      <c r="H63" s="18">
        <v>6574649.7777777798</v>
      </c>
      <c r="I63" s="18">
        <v>13992265.857142899</v>
      </c>
      <c r="J63" s="18">
        <v>13158778.375</v>
      </c>
      <c r="K63" s="18">
        <v>16244153.625</v>
      </c>
      <c r="L63" s="18">
        <v>19452640.166666701</v>
      </c>
      <c r="M63" s="18">
        <v>25847619.166666701</v>
      </c>
      <c r="N63" s="18">
        <v>36785746</v>
      </c>
      <c r="O63" s="18">
        <v>40035771</v>
      </c>
      <c r="P63" s="18">
        <v>23069202</v>
      </c>
      <c r="Q63" s="18">
        <v>35853310</v>
      </c>
      <c r="R63" s="18">
        <v>40982314</v>
      </c>
      <c r="S63" s="18">
        <v>31934458</v>
      </c>
    </row>
    <row r="64" spans="1:19" x14ac:dyDescent="0.2">
      <c r="A64" s="10" t="s">
        <v>92</v>
      </c>
      <c r="B64" s="9" t="s">
        <v>4</v>
      </c>
      <c r="C64" s="18">
        <v>2209670.4444444445</v>
      </c>
      <c r="D64" s="18">
        <v>1957074.4444444401</v>
      </c>
      <c r="E64" s="18">
        <v>2154274.6666666698</v>
      </c>
      <c r="F64" s="18">
        <v>1656777.6</v>
      </c>
      <c r="G64" s="18">
        <v>635940.4</v>
      </c>
      <c r="H64" s="18">
        <v>461487.55555555603</v>
      </c>
      <c r="I64" s="18">
        <v>629500.14285714296</v>
      </c>
      <c r="J64" s="18">
        <v>3626636.25</v>
      </c>
      <c r="K64" s="18">
        <v>2277421.375</v>
      </c>
      <c r="L64" s="18">
        <v>680502.33333333302</v>
      </c>
      <c r="M64" s="18">
        <v>1313701.66666667</v>
      </c>
      <c r="N64" s="18">
        <v>8772310</v>
      </c>
      <c r="O64" s="18">
        <v>13321865</v>
      </c>
      <c r="P64" s="18">
        <v>6876683</v>
      </c>
      <c r="Q64" s="18">
        <v>3713402</v>
      </c>
      <c r="R64" s="18">
        <v>7200733</v>
      </c>
      <c r="S64" s="18">
        <v>7902477</v>
      </c>
    </row>
    <row r="65" spans="1:19" x14ac:dyDescent="0.2">
      <c r="A65" s="10" t="s">
        <v>43</v>
      </c>
      <c r="B65" s="9" t="s">
        <v>4</v>
      </c>
      <c r="C65" s="22">
        <v>10111349.444444444</v>
      </c>
      <c r="D65" s="22">
        <f>SUM(D62:D64)</f>
        <v>13325506.777777771</v>
      </c>
      <c r="E65" s="22">
        <f t="shared" ref="E65:F65" si="20">SUM(E62:E64)</f>
        <v>13172041.000000009</v>
      </c>
      <c r="F65" s="22">
        <f t="shared" si="20"/>
        <v>14255013.4</v>
      </c>
      <c r="G65" s="22">
        <f t="shared" ref="G65:H65" si="21">SUM(G62:G64)</f>
        <v>13817400.700000001</v>
      </c>
      <c r="H65" s="22">
        <f t="shared" si="21"/>
        <v>18139373.555555534</v>
      </c>
      <c r="I65" s="22">
        <f t="shared" ref="I65:J65" si="22">SUM(I62:I64)</f>
        <v>28976628.285714343</v>
      </c>
      <c r="J65" s="22">
        <f t="shared" si="22"/>
        <v>32126270.625</v>
      </c>
      <c r="K65" s="22">
        <v>35496939.125</v>
      </c>
      <c r="L65" s="22">
        <v>40599899.666666739</v>
      </c>
      <c r="M65" s="22">
        <f t="shared" ref="M65" si="23">SUM(M62:M64)</f>
        <v>46406834.166666672</v>
      </c>
      <c r="N65" s="22">
        <v>69542184</v>
      </c>
      <c r="O65" s="22">
        <v>85303045</v>
      </c>
      <c r="P65" s="22">
        <v>47956603</v>
      </c>
      <c r="Q65" s="22">
        <v>59266833</v>
      </c>
      <c r="R65" s="22">
        <v>68388239</v>
      </c>
      <c r="S65" s="22">
        <v>61346195</v>
      </c>
    </row>
    <row r="66" spans="1:19" x14ac:dyDescent="0.2">
      <c r="A66" s="10"/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17"/>
      <c r="S66" s="17"/>
    </row>
    <row r="67" spans="1:19" x14ac:dyDescent="0.2">
      <c r="A67" s="10" t="s">
        <v>44</v>
      </c>
      <c r="B67" s="9" t="s">
        <v>4</v>
      </c>
      <c r="C67" s="20">
        <v>25098222.333333336</v>
      </c>
      <c r="D67" s="20">
        <f t="shared" ref="D67:J67" si="24">D59+D65</f>
        <v>29143653.666666668</v>
      </c>
      <c r="E67" s="20">
        <f t="shared" si="24"/>
        <v>31368540.444444448</v>
      </c>
      <c r="F67" s="20">
        <f t="shared" si="24"/>
        <v>35236687.100000001</v>
      </c>
      <c r="G67" s="20">
        <f t="shared" si="24"/>
        <v>37010452</v>
      </c>
      <c r="H67" s="20">
        <f t="shared" si="24"/>
        <v>54472754.777777761</v>
      </c>
      <c r="I67" s="20">
        <f t="shared" si="24"/>
        <v>91121649.857142866</v>
      </c>
      <c r="J67" s="20">
        <f t="shared" si="24"/>
        <v>99155642.625</v>
      </c>
      <c r="K67" s="20">
        <f t="shared" ref="K67:M67" si="25">K59+K65</f>
        <v>131175601.25</v>
      </c>
      <c r="L67" s="20">
        <f t="shared" si="25"/>
        <v>130213385.50000006</v>
      </c>
      <c r="M67" s="20">
        <f t="shared" si="25"/>
        <v>157403246.66666672</v>
      </c>
      <c r="N67" s="20">
        <v>253602409</v>
      </c>
      <c r="O67" s="20">
        <v>340284527</v>
      </c>
      <c r="P67" s="20">
        <v>222726515</v>
      </c>
      <c r="Q67" s="20">
        <v>226747991</v>
      </c>
      <c r="R67" s="21">
        <v>229778204</v>
      </c>
      <c r="S67" s="21">
        <v>222888892</v>
      </c>
    </row>
    <row r="68" spans="1:19" x14ac:dyDescent="0.2">
      <c r="A68" s="28"/>
      <c r="B68" s="9"/>
      <c r="C68" s="23"/>
      <c r="D68" s="23"/>
      <c r="M68" s="22"/>
      <c r="N68" s="22"/>
      <c r="O68" s="22"/>
      <c r="P68" s="22"/>
      <c r="Q68" s="22"/>
    </row>
    <row r="69" spans="1:19" x14ac:dyDescent="0.2">
      <c r="A69" s="10" t="s">
        <v>93</v>
      </c>
      <c r="B69" s="9"/>
      <c r="C69" s="23"/>
      <c r="D69" s="23"/>
      <c r="M69" s="54"/>
      <c r="N69" s="54"/>
      <c r="O69" s="54"/>
      <c r="P69" s="54"/>
      <c r="Q69" s="54"/>
    </row>
    <row r="70" spans="1:19" x14ac:dyDescent="0.2">
      <c r="A70" s="10" t="s">
        <v>94</v>
      </c>
      <c r="B70" s="9" t="s">
        <v>4</v>
      </c>
      <c r="C70" s="21">
        <v>8120696.0000000037</v>
      </c>
      <c r="D70" s="21">
        <f>D67-D76</f>
        <v>13267181.444444438</v>
      </c>
      <c r="E70" s="21">
        <f t="shared" ref="E70:G70" si="26">E67-E76</f>
        <v>13012793.888888888</v>
      </c>
      <c r="F70" s="21">
        <f t="shared" si="26"/>
        <v>16011080.399999999</v>
      </c>
      <c r="G70" s="21">
        <f t="shared" si="26"/>
        <v>17330275.700000003</v>
      </c>
      <c r="H70" s="21">
        <f t="shared" ref="H70:I70" si="27">H67-H76</f>
        <v>16539943</v>
      </c>
      <c r="I70" s="21">
        <f t="shared" si="27"/>
        <v>25522252.714285724</v>
      </c>
      <c r="J70" s="21">
        <f t="shared" ref="J70" si="28">J67-J76</f>
        <v>27675326.25</v>
      </c>
      <c r="K70" s="21">
        <v>37015011.75</v>
      </c>
      <c r="L70" s="21">
        <v>52200267.500000134</v>
      </c>
      <c r="M70" s="21">
        <f t="shared" ref="M70" si="29">M67-M76</f>
        <v>56496818.666666791</v>
      </c>
      <c r="N70" s="21">
        <v>93056051</v>
      </c>
      <c r="O70" s="21">
        <v>120726523</v>
      </c>
      <c r="P70" s="21">
        <v>110624279</v>
      </c>
      <c r="Q70" s="21">
        <v>117803196</v>
      </c>
      <c r="R70" s="21">
        <v>121971320</v>
      </c>
      <c r="S70" s="21">
        <v>130432610</v>
      </c>
    </row>
    <row r="71" spans="1:19" x14ac:dyDescent="0.2">
      <c r="A71" s="10"/>
      <c r="B71" s="9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18"/>
      <c r="S71" s="18"/>
    </row>
    <row r="72" spans="1:19" x14ac:dyDescent="0.2">
      <c r="A72" s="10" t="s">
        <v>95</v>
      </c>
      <c r="B72" s="9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8"/>
      <c r="S72" s="18"/>
    </row>
    <row r="73" spans="1:19" x14ac:dyDescent="0.2">
      <c r="A73" s="10" t="s">
        <v>96</v>
      </c>
      <c r="B73" s="9" t="s">
        <v>4</v>
      </c>
      <c r="C73" s="18">
        <v>1070305.5555555555</v>
      </c>
      <c r="D73" s="18">
        <v>1950345.8888888899</v>
      </c>
      <c r="E73" s="18">
        <v>1054133.66666667</v>
      </c>
      <c r="F73" s="18">
        <v>2064466.4</v>
      </c>
      <c r="G73" s="18">
        <v>2337916.5</v>
      </c>
      <c r="H73" s="18">
        <v>2478209.5555555602</v>
      </c>
      <c r="I73" s="18">
        <v>4212585.1428571399</v>
      </c>
      <c r="J73" s="18">
        <v>3915050.75</v>
      </c>
      <c r="K73" s="18">
        <v>4498322.375</v>
      </c>
      <c r="L73" s="18">
        <v>5337353.3333333302</v>
      </c>
      <c r="M73" s="18">
        <v>4716088.3333333302</v>
      </c>
      <c r="N73" s="18">
        <v>6707616</v>
      </c>
      <c r="O73" s="18">
        <v>10888033</v>
      </c>
      <c r="P73" s="18">
        <v>5292200</v>
      </c>
      <c r="Q73" s="18">
        <v>7567646</v>
      </c>
      <c r="R73" s="18">
        <v>7928096</v>
      </c>
      <c r="S73" s="18">
        <v>8564708</v>
      </c>
    </row>
    <row r="74" spans="1:19" x14ac:dyDescent="0.2">
      <c r="A74" s="10" t="s">
        <v>97</v>
      </c>
      <c r="B74" s="9" t="s">
        <v>4</v>
      </c>
      <c r="C74" s="18">
        <v>8484089.666666666</v>
      </c>
      <c r="D74" s="18">
        <v>5706809.6666666698</v>
      </c>
      <c r="E74" s="18">
        <v>7827527.6666666698</v>
      </c>
      <c r="F74" s="18">
        <v>7627638.5</v>
      </c>
      <c r="G74" s="18">
        <v>8991900.6999999993</v>
      </c>
      <c r="H74" s="18">
        <v>14295383</v>
      </c>
      <c r="I74" s="18">
        <v>24043460.285714298</v>
      </c>
      <c r="J74" s="18">
        <v>42982667</v>
      </c>
      <c r="K74" s="18">
        <v>61343878.5</v>
      </c>
      <c r="L74" s="18">
        <v>42550976.833333299</v>
      </c>
      <c r="M74" s="18">
        <v>60258588.833333299</v>
      </c>
      <c r="N74" s="18">
        <v>120590160</v>
      </c>
      <c r="O74" s="18">
        <v>158779271</v>
      </c>
      <c r="P74" s="18">
        <v>82328487</v>
      </c>
      <c r="Q74" s="18">
        <v>77123553</v>
      </c>
      <c r="R74" s="18">
        <v>64008040</v>
      </c>
      <c r="S74" s="18">
        <v>64466270</v>
      </c>
    </row>
    <row r="75" spans="1:19" x14ac:dyDescent="0.2">
      <c r="A75" s="10" t="s">
        <v>98</v>
      </c>
      <c r="B75" s="9" t="s">
        <v>4</v>
      </c>
      <c r="C75" s="18">
        <v>7423131.111111111</v>
      </c>
      <c r="D75" s="18">
        <v>8219316.6666666698</v>
      </c>
      <c r="E75" s="18">
        <v>9474085.2222222202</v>
      </c>
      <c r="F75" s="18">
        <v>9533501.8000000007</v>
      </c>
      <c r="G75" s="18">
        <v>8350359.0999999996</v>
      </c>
      <c r="H75" s="18">
        <v>21159219.222222202</v>
      </c>
      <c r="I75" s="18">
        <v>37343351.714285702</v>
      </c>
      <c r="J75" s="18">
        <v>24582598.625</v>
      </c>
      <c r="K75" s="18">
        <v>28318388.625</v>
      </c>
      <c r="L75" s="18">
        <v>30124787.833333299</v>
      </c>
      <c r="M75" s="18">
        <v>35931750.833333299</v>
      </c>
      <c r="N75" s="18">
        <v>33248581</v>
      </c>
      <c r="O75" s="18">
        <v>49890699</v>
      </c>
      <c r="P75" s="18">
        <v>24481549</v>
      </c>
      <c r="Q75" s="18">
        <v>24253596</v>
      </c>
      <c r="R75" s="18">
        <v>35870748</v>
      </c>
      <c r="S75" s="18">
        <v>19425306</v>
      </c>
    </row>
    <row r="76" spans="1:19" x14ac:dyDescent="0.2">
      <c r="A76" s="9" t="s">
        <v>45</v>
      </c>
      <c r="B76" s="9" t="s">
        <v>4</v>
      </c>
      <c r="C76" s="22">
        <v>16977526.333333332</v>
      </c>
      <c r="D76" s="22">
        <f>D73+D74+D75</f>
        <v>15876472.222222229</v>
      </c>
      <c r="E76" s="22">
        <f t="shared" ref="E76:F76" si="30">E73+E74+E75</f>
        <v>18355746.55555556</v>
      </c>
      <c r="F76" s="22">
        <f t="shared" si="30"/>
        <v>19225606.700000003</v>
      </c>
      <c r="G76" s="22">
        <f t="shared" ref="G76:H76" si="31">G73+G74+G75</f>
        <v>19680176.299999997</v>
      </c>
      <c r="H76" s="22">
        <f t="shared" si="31"/>
        <v>37932811.777777761</v>
      </c>
      <c r="I76" s="22">
        <f t="shared" ref="I76:J76" si="32">I73+I74+I75</f>
        <v>65599397.142857142</v>
      </c>
      <c r="J76" s="22">
        <f t="shared" si="32"/>
        <v>71480316.375</v>
      </c>
      <c r="K76" s="22">
        <v>94160589.5</v>
      </c>
      <c r="L76" s="22">
        <v>78013117.999999925</v>
      </c>
      <c r="M76" s="22">
        <f>M73+M74+M75</f>
        <v>100906427.99999993</v>
      </c>
      <c r="N76" s="22">
        <v>160546357</v>
      </c>
      <c r="O76" s="22">
        <v>219558004</v>
      </c>
      <c r="P76" s="22">
        <v>112102235</v>
      </c>
      <c r="Q76" s="22">
        <v>108944795</v>
      </c>
      <c r="R76" s="22">
        <v>107806884</v>
      </c>
      <c r="S76" s="22">
        <v>92456283</v>
      </c>
    </row>
    <row r="77" spans="1:19" x14ac:dyDescent="0.2">
      <c r="A77" s="9"/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17"/>
      <c r="S77" s="17"/>
    </row>
    <row r="78" spans="1:19" x14ac:dyDescent="0.2">
      <c r="A78" s="11" t="s">
        <v>46</v>
      </c>
      <c r="B78" s="12" t="s">
        <v>4</v>
      </c>
      <c r="C78" s="21">
        <v>25098222.333333336</v>
      </c>
      <c r="D78" s="21">
        <f>D76+D70</f>
        <v>29143653.666666668</v>
      </c>
      <c r="E78" s="21">
        <f t="shared" ref="E78:F78" si="33">E76+E70</f>
        <v>31368540.444444448</v>
      </c>
      <c r="F78" s="21">
        <f t="shared" si="33"/>
        <v>35236687.100000001</v>
      </c>
      <c r="G78" s="21">
        <f t="shared" ref="G78:H78" si="34">G76+G70</f>
        <v>37010452</v>
      </c>
      <c r="H78" s="21">
        <f t="shared" si="34"/>
        <v>54472754.777777761</v>
      </c>
      <c r="I78" s="21">
        <f t="shared" ref="I78:J78" si="35">I76+I70</f>
        <v>91121649.857142866</v>
      </c>
      <c r="J78" s="21">
        <f t="shared" si="35"/>
        <v>99155642.625</v>
      </c>
      <c r="K78" s="21">
        <v>131175601.25</v>
      </c>
      <c r="L78" s="21">
        <v>130213385.50000006</v>
      </c>
      <c r="M78" s="21">
        <f t="shared" ref="M78" si="36">M76+M70</f>
        <v>157403246.66666672</v>
      </c>
      <c r="N78" s="21">
        <v>253602409</v>
      </c>
      <c r="O78" s="21">
        <v>340284527</v>
      </c>
      <c r="P78" s="21">
        <v>222726515</v>
      </c>
      <c r="Q78" s="21">
        <v>226747991</v>
      </c>
      <c r="R78" s="21">
        <v>229778204</v>
      </c>
      <c r="S78" s="21">
        <v>222888892</v>
      </c>
    </row>
    <row r="79" spans="1:19" x14ac:dyDescent="0.2">
      <c r="A79" s="14"/>
      <c r="B79" s="9"/>
    </row>
    <row r="80" spans="1:19" x14ac:dyDescent="0.2">
      <c r="A80" s="14"/>
      <c r="B80" s="9"/>
    </row>
    <row r="81" spans="1:19" s="5" customFormat="1" ht="15.75" x14ac:dyDescent="0.25">
      <c r="A81" s="34" t="s">
        <v>49</v>
      </c>
      <c r="B81" s="15"/>
    </row>
    <row r="82" spans="1:19" x14ac:dyDescent="0.2">
      <c r="A82" s="10" t="s">
        <v>110</v>
      </c>
      <c r="B82" s="15"/>
    </row>
    <row r="83" spans="1:19" s="5" customFormat="1" x14ac:dyDescent="0.2">
      <c r="A83" s="35"/>
      <c r="B83" s="36"/>
      <c r="C83" s="36">
        <v>2008</v>
      </c>
      <c r="D83" s="36">
        <v>2009</v>
      </c>
      <c r="E83" s="37">
        <v>2010</v>
      </c>
      <c r="F83" s="37">
        <v>2011</v>
      </c>
      <c r="G83" s="37">
        <v>2012</v>
      </c>
      <c r="H83" s="37">
        <v>2013</v>
      </c>
      <c r="I83" s="37">
        <v>2014</v>
      </c>
      <c r="J83" s="37">
        <v>2015</v>
      </c>
      <c r="K83" s="37">
        <v>2016</v>
      </c>
      <c r="L83" s="37">
        <v>2017</v>
      </c>
      <c r="M83" s="37">
        <v>2018</v>
      </c>
      <c r="N83" s="37">
        <v>2019</v>
      </c>
      <c r="O83" s="37">
        <v>2020</v>
      </c>
      <c r="P83" s="37">
        <v>2021</v>
      </c>
      <c r="Q83" s="37">
        <v>2022</v>
      </c>
      <c r="R83" s="37">
        <v>2023</v>
      </c>
      <c r="S83" s="37">
        <v>2024</v>
      </c>
    </row>
    <row r="84" spans="1:19" x14ac:dyDescent="0.2">
      <c r="A84" s="10" t="s">
        <v>8</v>
      </c>
      <c r="B84" s="9" t="s">
        <v>3</v>
      </c>
      <c r="C84" s="29">
        <f t="shared" ref="C84:M84" si="37">((C37+C39)/C67)*100</f>
        <v>10.377496323876438</v>
      </c>
      <c r="D84" s="29">
        <f t="shared" si="37"/>
        <v>19.340727365446657</v>
      </c>
      <c r="E84" s="29">
        <f t="shared" si="37"/>
        <v>19.178898076736928</v>
      </c>
      <c r="F84" s="29">
        <f t="shared" si="37"/>
        <v>11.666661950937675</v>
      </c>
      <c r="G84" s="29">
        <f t="shared" si="37"/>
        <v>8.5702085159372601</v>
      </c>
      <c r="H84" s="29">
        <f t="shared" si="37"/>
        <v>5.9988377920866167</v>
      </c>
      <c r="I84" s="29">
        <f t="shared" si="37"/>
        <v>3.0515457954935528</v>
      </c>
      <c r="J84" s="29">
        <f t="shared" si="37"/>
        <v>4.5977821571750042</v>
      </c>
      <c r="K84" s="29">
        <f t="shared" si="37"/>
        <v>3.032036247501336</v>
      </c>
      <c r="L84" s="29">
        <f t="shared" si="37"/>
        <v>4.2141457364484065</v>
      </c>
      <c r="M84" s="29">
        <f t="shared" si="37"/>
        <v>4.8834078021589056</v>
      </c>
      <c r="N84" s="29">
        <f t="shared" ref="N84:O84" si="38">((N37+N39)/N67)*100</f>
        <v>2.2710888365417694</v>
      </c>
      <c r="O84" s="29">
        <f t="shared" si="38"/>
        <v>5.9213283006547046</v>
      </c>
      <c r="P84" s="29">
        <f t="shared" ref="P84:R84" si="39">((P37+P39)/P67)*100</f>
        <v>8.6028630223931799</v>
      </c>
      <c r="Q84" s="29">
        <f t="shared" si="39"/>
        <v>4.9619989797395823</v>
      </c>
      <c r="R84" s="29">
        <f t="shared" si="39"/>
        <v>15.370208481566861</v>
      </c>
      <c r="S84" s="29">
        <f t="shared" ref="S84" si="40">((S37+S39)/S67)*100</f>
        <v>21.402008674348831</v>
      </c>
    </row>
    <row r="85" spans="1:19" x14ac:dyDescent="0.2">
      <c r="A85" s="10" t="s">
        <v>9</v>
      </c>
      <c r="B85" s="9" t="s">
        <v>3</v>
      </c>
      <c r="C85" s="29">
        <f t="shared" ref="C85:M85" si="41">(C37/C23)*100</f>
        <v>10.853294090707379</v>
      </c>
      <c r="D85" s="29">
        <f t="shared" si="41"/>
        <v>26.387080862160989</v>
      </c>
      <c r="E85" s="29">
        <f t="shared" si="41"/>
        <v>16.188201902240142</v>
      </c>
      <c r="F85" s="29">
        <f t="shared" si="41"/>
        <v>15.175866122926996</v>
      </c>
      <c r="G85" s="29">
        <f t="shared" si="41"/>
        <v>12.295934343264756</v>
      </c>
      <c r="H85" s="29">
        <f t="shared" si="41"/>
        <v>12.59568546387298</v>
      </c>
      <c r="I85" s="29">
        <f t="shared" si="41"/>
        <v>8.4079338442799099</v>
      </c>
      <c r="J85" s="29">
        <f t="shared" si="41"/>
        <v>12.198608443068149</v>
      </c>
      <c r="K85" s="29">
        <f t="shared" si="41"/>
        <v>9.6355454775045093</v>
      </c>
      <c r="L85" s="29">
        <f t="shared" si="41"/>
        <v>10.878633631955328</v>
      </c>
      <c r="M85" s="29">
        <f t="shared" si="41"/>
        <v>13.102948983727805</v>
      </c>
      <c r="N85" s="29">
        <f t="shared" ref="N85:O85" si="42">(N37/N23)*100</f>
        <v>10.886343887122989</v>
      </c>
      <c r="O85" s="29">
        <f t="shared" si="42"/>
        <v>19.785599152671804</v>
      </c>
      <c r="P85" s="29">
        <f t="shared" ref="P85:R85" si="43">(P37/P23)*100</f>
        <v>19.380579077727241</v>
      </c>
      <c r="Q85" s="29">
        <f t="shared" si="43"/>
        <v>9.5874928256800835</v>
      </c>
      <c r="R85" s="29">
        <f t="shared" si="43"/>
        <v>24.957562440492069</v>
      </c>
      <c r="S85" s="29">
        <f t="shared" ref="S85" si="44">(S37/S23)*100</f>
        <v>22.586639114507591</v>
      </c>
    </row>
    <row r="86" spans="1:19" x14ac:dyDescent="0.2">
      <c r="A86" s="10" t="s">
        <v>16</v>
      </c>
      <c r="B86" s="9" t="s">
        <v>3</v>
      </c>
      <c r="C86" s="29">
        <f t="shared" ref="C86:M86" si="45">((C37+C39)/C109)*100</f>
        <v>15.352361633118413</v>
      </c>
      <c r="D86" s="29">
        <f t="shared" si="45"/>
        <v>30.19535868296639</v>
      </c>
      <c r="E86" s="29">
        <f t="shared" si="45"/>
        <v>36.214021703442789</v>
      </c>
      <c r="F86" s="29">
        <f t="shared" si="45"/>
        <v>20.918576138015588</v>
      </c>
      <c r="G86" s="29">
        <f t="shared" si="45"/>
        <v>15.268413041614748</v>
      </c>
      <c r="H86" s="29">
        <f t="shared" si="45"/>
        <v>12.704986119228906</v>
      </c>
      <c r="I86" s="29">
        <f t="shared" si="45"/>
        <v>8.7377742870771602</v>
      </c>
      <c r="J86" s="29">
        <f t="shared" si="45"/>
        <v>12.225828770203059</v>
      </c>
      <c r="K86" s="29">
        <f t="shared" si="45"/>
        <v>10.441589515428555</v>
      </c>
      <c r="L86" s="29">
        <f t="shared" si="45"/>
        <v>11.502916713372342</v>
      </c>
      <c r="M86" s="29">
        <f t="shared" si="45"/>
        <v>13.701537589580273</v>
      </c>
      <c r="N86" s="29">
        <f t="shared" ref="N86:O86" si="46">((N37+N39)/N109)*100</f>
        <v>9.8452640823660982</v>
      </c>
      <c r="O86" s="29">
        <f t="shared" si="46"/>
        <v>19.957893952785167</v>
      </c>
      <c r="P86" s="29">
        <f t="shared" ref="P86:R86" si="47">((P37+P39)/P109)*100</f>
        <v>19.705224872015354</v>
      </c>
      <c r="Q86" s="29">
        <f t="shared" si="47"/>
        <v>11.856798844420755</v>
      </c>
      <c r="R86" s="29">
        <f t="shared" si="47"/>
        <v>26.586142488892616</v>
      </c>
      <c r="S86" s="29">
        <f t="shared" ref="S86" si="48">((S37+S39)/S109)*100</f>
        <v>29.16995768125097</v>
      </c>
    </row>
    <row r="87" spans="1:19" x14ac:dyDescent="0.2">
      <c r="A87" s="10" t="s">
        <v>10</v>
      </c>
      <c r="B87" s="9" t="s">
        <v>3</v>
      </c>
      <c r="C87" s="29">
        <f t="shared" ref="C87:M87" si="49">(C65/C75)*100</f>
        <v>136.21407588112712</v>
      </c>
      <c r="D87" s="29">
        <f t="shared" si="49"/>
        <v>162.1242655343745</v>
      </c>
      <c r="E87" s="29">
        <f t="shared" si="49"/>
        <v>139.03232545453508</v>
      </c>
      <c r="F87" s="29">
        <f t="shared" si="49"/>
        <v>149.52547027368263</v>
      </c>
      <c r="G87" s="29">
        <f t="shared" si="49"/>
        <v>165.47073646210021</v>
      </c>
      <c r="H87" s="29">
        <f t="shared" si="49"/>
        <v>85.727991023907379</v>
      </c>
      <c r="I87" s="29">
        <f t="shared" si="49"/>
        <v>77.595146004608182</v>
      </c>
      <c r="J87" s="29">
        <f t="shared" si="49"/>
        <v>130.6870405162465</v>
      </c>
      <c r="K87" s="29">
        <f t="shared" si="49"/>
        <v>125.34943140678084</v>
      </c>
      <c r="L87" s="29">
        <f t="shared" si="49"/>
        <v>134.7724003610829</v>
      </c>
      <c r="M87" s="29">
        <f t="shared" si="49"/>
        <v>129.15272173048638</v>
      </c>
      <c r="N87" s="29">
        <f t="shared" ref="N87:O87" si="50">(N65/N75)*100</f>
        <v>209.15835175041005</v>
      </c>
      <c r="O87" s="29">
        <f t="shared" si="50"/>
        <v>170.97985538346535</v>
      </c>
      <c r="P87" s="29">
        <f t="shared" ref="P87:R87" si="51">(P65/P75)*100</f>
        <v>195.88876096034608</v>
      </c>
      <c r="Q87" s="29">
        <f t="shared" si="51"/>
        <v>244.36307506730137</v>
      </c>
      <c r="R87" s="29">
        <f t="shared" si="51"/>
        <v>190.65183419091233</v>
      </c>
      <c r="S87" s="29">
        <f t="shared" ref="S87" si="52">(S65/S75)*100</f>
        <v>315.8055528185759</v>
      </c>
    </row>
    <row r="88" spans="1:19" x14ac:dyDescent="0.2">
      <c r="A88" s="10" t="s">
        <v>11</v>
      </c>
      <c r="B88" s="9" t="s">
        <v>3</v>
      </c>
      <c r="C88" s="29">
        <f t="shared" ref="C88:M88" si="53">((C65-C62)/C75)*100</f>
        <v>52.534032509192741</v>
      </c>
      <c r="D88" s="29">
        <f t="shared" si="53"/>
        <v>73.429191531872291</v>
      </c>
      <c r="E88" s="29">
        <f t="shared" si="53"/>
        <v>72.93221636983148</v>
      </c>
      <c r="F88" s="29">
        <f t="shared" si="53"/>
        <v>70.707020792716477</v>
      </c>
      <c r="G88" s="29">
        <f t="shared" si="53"/>
        <v>58.252553474017667</v>
      </c>
      <c r="H88" s="29">
        <f t="shared" si="53"/>
        <v>33.25329379802313</v>
      </c>
      <c r="I88" s="29">
        <f t="shared" si="53"/>
        <v>39.154937435373498</v>
      </c>
      <c r="J88" s="29">
        <f t="shared" si="53"/>
        <v>68.281693408643847</v>
      </c>
      <c r="K88" s="29">
        <f t="shared" si="53"/>
        <v>65.404763121475099</v>
      </c>
      <c r="L88" s="29">
        <f t="shared" si="53"/>
        <v>66.832478991677974</v>
      </c>
      <c r="M88" s="29">
        <f t="shared" si="53"/>
        <v>75.591420410653242</v>
      </c>
      <c r="N88" s="29">
        <f t="shared" ref="N88:O88" si="54">((N65-N62)/N75)*100</f>
        <v>137.02256045152723</v>
      </c>
      <c r="O88" s="29">
        <f t="shared" si="54"/>
        <v>106.94906479462234</v>
      </c>
      <c r="P88" s="29">
        <f t="shared" ref="P88:R88" si="55">((P65-P62)/P75)*100</f>
        <v>122.32022164937358</v>
      </c>
      <c r="Q88" s="29">
        <f t="shared" si="55"/>
        <v>163.13750752671891</v>
      </c>
      <c r="R88" s="29">
        <f t="shared" si="55"/>
        <v>134.32406539166678</v>
      </c>
      <c r="S88" s="29">
        <f t="shared" ref="S88" si="56">((S65-S62)/S75)*100</f>
        <v>205.07751589601727</v>
      </c>
    </row>
    <row r="89" spans="1:19" x14ac:dyDescent="0.2">
      <c r="A89" s="10" t="s">
        <v>12</v>
      </c>
      <c r="B89" s="9" t="s">
        <v>3</v>
      </c>
      <c r="C89" s="29">
        <f t="shared" ref="C89:M89" si="57">((C37+C39)/C40)*100</f>
        <v>209.3566802552761</v>
      </c>
      <c r="D89" s="29">
        <f t="shared" si="57"/>
        <v>1162.4334780172492</v>
      </c>
      <c r="E89" s="29">
        <f t="shared" si="57"/>
        <v>868.61913715617925</v>
      </c>
      <c r="F89" s="29">
        <f t="shared" si="57"/>
        <v>451.68347088565798</v>
      </c>
      <c r="G89" s="29">
        <f t="shared" si="57"/>
        <v>630.35600498132771</v>
      </c>
      <c r="H89" s="29">
        <f t="shared" si="57"/>
        <v>400.07127924949879</v>
      </c>
      <c r="I89" s="29">
        <f t="shared" si="57"/>
        <v>211.36913817547884</v>
      </c>
      <c r="J89" s="29">
        <f t="shared" si="57"/>
        <v>278.67524635170878</v>
      </c>
      <c r="K89" s="29">
        <f t="shared" si="57"/>
        <v>338.44267092261924</v>
      </c>
      <c r="L89" s="29">
        <f t="shared" si="57"/>
        <v>385.60655783016927</v>
      </c>
      <c r="M89" s="29">
        <f t="shared" si="57"/>
        <v>572.90760648512924</v>
      </c>
      <c r="N89" s="29">
        <f t="shared" ref="N89:O89" si="58">((N37+N39)/N40)*100</f>
        <v>170.12218769947029</v>
      </c>
      <c r="O89" s="29">
        <f t="shared" si="58"/>
        <v>610.96521603077781</v>
      </c>
      <c r="P89" s="29">
        <f t="shared" ref="P89:R89" si="59">((P37+P39)/P40)*100</f>
        <v>1048.9592993528058</v>
      </c>
      <c r="Q89" s="29">
        <f t="shared" si="59"/>
        <v>379.49907564156138</v>
      </c>
      <c r="R89" s="29">
        <f t="shared" si="59"/>
        <v>757.99367934196471</v>
      </c>
      <c r="S89" s="29">
        <f t="shared" ref="S89" si="60">((S37+S39)/S40)*100</f>
        <v>884.42367762968581</v>
      </c>
    </row>
    <row r="90" spans="1:19" x14ac:dyDescent="0.2">
      <c r="A90" s="10" t="s">
        <v>13</v>
      </c>
      <c r="B90" s="9" t="s">
        <v>3</v>
      </c>
      <c r="C90" s="29">
        <f t="shared" ref="C90:M90" si="61">(C70/C78)*100</f>
        <v>32.355662055056314</v>
      </c>
      <c r="D90" s="29">
        <f t="shared" si="61"/>
        <v>45.52339797950215</v>
      </c>
      <c r="E90" s="29">
        <f t="shared" si="61"/>
        <v>41.483581016258377</v>
      </c>
      <c r="F90" s="29">
        <f t="shared" si="61"/>
        <v>45.438665543560695</v>
      </c>
      <c r="G90" s="29">
        <f t="shared" si="61"/>
        <v>46.825355442835452</v>
      </c>
      <c r="H90" s="29">
        <f t="shared" si="61"/>
        <v>30.363698453428491</v>
      </c>
      <c r="I90" s="29">
        <f t="shared" si="61"/>
        <v>28.008988812536391</v>
      </c>
      <c r="J90" s="29">
        <f t="shared" si="61"/>
        <v>27.91099479297031</v>
      </c>
      <c r="K90" s="29">
        <f t="shared" si="61"/>
        <v>28.217908968799183</v>
      </c>
      <c r="L90" s="29">
        <f t="shared" si="61"/>
        <v>40.088249990243987</v>
      </c>
      <c r="M90" s="29">
        <f t="shared" si="61"/>
        <v>35.893045323461628</v>
      </c>
      <c r="N90" s="29">
        <f t="shared" ref="N90:O90" si="62">(N70/N78)*100</f>
        <v>36.693677858556931</v>
      </c>
      <c r="O90" s="29">
        <f t="shared" si="62"/>
        <v>35.478111233661821</v>
      </c>
      <c r="P90" s="29">
        <f t="shared" ref="P90:R90" si="63">(P70/P78)*100</f>
        <v>49.668212605939623</v>
      </c>
      <c r="Q90" s="29">
        <f t="shared" si="63"/>
        <v>51.953358210790057</v>
      </c>
      <c r="R90" s="29">
        <f t="shared" si="63"/>
        <v>53.082197474221701</v>
      </c>
      <c r="S90" s="29">
        <f t="shared" ref="S90" si="64">(S70/S78)*100</f>
        <v>58.519116331737166</v>
      </c>
    </row>
    <row r="91" spans="1:19" x14ac:dyDescent="0.2">
      <c r="A91" s="10" t="s">
        <v>14</v>
      </c>
      <c r="B91" s="9" t="s">
        <v>3</v>
      </c>
      <c r="C91" s="29">
        <f t="shared" ref="C91:M91" si="65">(C75/C78)*100</f>
        <v>29.576322229213563</v>
      </c>
      <c r="D91" s="29">
        <f t="shared" si="65"/>
        <v>28.20276675215775</v>
      </c>
      <c r="E91" s="29">
        <f t="shared" si="65"/>
        <v>30.202505720664274</v>
      </c>
      <c r="F91" s="29">
        <f t="shared" si="65"/>
        <v>27.055613295723251</v>
      </c>
      <c r="G91" s="29">
        <f t="shared" si="65"/>
        <v>22.5621646015023</v>
      </c>
      <c r="H91" s="29">
        <f t="shared" si="65"/>
        <v>38.84367388530557</v>
      </c>
      <c r="I91" s="29">
        <f t="shared" si="65"/>
        <v>40.981865201992299</v>
      </c>
      <c r="J91" s="29">
        <f t="shared" si="65"/>
        <v>24.791931123849139</v>
      </c>
      <c r="K91" s="29">
        <f t="shared" si="65"/>
        <v>21.588152335608218</v>
      </c>
      <c r="L91" s="29">
        <f t="shared" si="65"/>
        <v>23.134939405544667</v>
      </c>
      <c r="M91" s="29">
        <f t="shared" si="65"/>
        <v>22.827833347952513</v>
      </c>
      <c r="N91" s="29">
        <f t="shared" ref="N91:O91" si="66">(N75/N78)*100</f>
        <v>13.110514656033887</v>
      </c>
      <c r="O91" s="29">
        <f t="shared" si="66"/>
        <v>14.661465638724151</v>
      </c>
      <c r="P91" s="29">
        <f t="shared" ref="P91:R91" si="67">(P75/P78)*100</f>
        <v>10.991753271944296</v>
      </c>
      <c r="Q91" s="29">
        <f t="shared" si="67"/>
        <v>10.696278230751778</v>
      </c>
      <c r="R91" s="29">
        <f t="shared" si="67"/>
        <v>15.611031584179324</v>
      </c>
      <c r="S91" s="29">
        <f t="shared" ref="S91" si="68">(S75/S78)*100</f>
        <v>8.715241852429326</v>
      </c>
    </row>
    <row r="92" spans="1:19" x14ac:dyDescent="0.2">
      <c r="A92" s="11" t="s">
        <v>15</v>
      </c>
      <c r="B92" s="12" t="s">
        <v>3</v>
      </c>
      <c r="C92" s="30">
        <f t="shared" ref="C92:M92" si="69">((C74+C73)/C78)*100</f>
        <v>38.068015715730127</v>
      </c>
      <c r="D92" s="30">
        <f t="shared" si="69"/>
        <v>26.2738352683401</v>
      </c>
      <c r="E92" s="30">
        <f t="shared" si="69"/>
        <v>28.31391326307735</v>
      </c>
      <c r="F92" s="30">
        <f t="shared" si="69"/>
        <v>27.505721160716039</v>
      </c>
      <c r="G92" s="30">
        <f t="shared" si="69"/>
        <v>30.612479955662252</v>
      </c>
      <c r="H92" s="30">
        <f t="shared" si="69"/>
        <v>30.792627661265943</v>
      </c>
      <c r="I92" s="30">
        <f t="shared" si="69"/>
        <v>31.00914598547131</v>
      </c>
      <c r="J92" s="30">
        <f t="shared" si="69"/>
        <v>47.297074083180547</v>
      </c>
      <c r="K92" s="30">
        <f t="shared" si="69"/>
        <v>50.1939386955926</v>
      </c>
      <c r="L92" s="30">
        <f t="shared" si="69"/>
        <v>36.776810604211349</v>
      </c>
      <c r="M92" s="30">
        <f t="shared" si="69"/>
        <v>41.279121328585852</v>
      </c>
      <c r="N92" s="30">
        <f t="shared" ref="N92:O92" si="70">((N74+N73)/N78)*100</f>
        <v>50.195807091091162</v>
      </c>
      <c r="O92" s="30">
        <f t="shared" si="70"/>
        <v>49.860422833742305</v>
      </c>
      <c r="P92" s="30">
        <f t="shared" ref="P92:R92" si="71">((P74+P73)/P78)*100</f>
        <v>39.340034122116087</v>
      </c>
      <c r="Q92" s="30">
        <f t="shared" si="71"/>
        <v>37.350363558458163</v>
      </c>
      <c r="R92" s="30">
        <f t="shared" si="71"/>
        <v>31.30677094159897</v>
      </c>
      <c r="S92" s="30">
        <f t="shared" ref="S92" si="72">((S74+S73)/S78)*100</f>
        <v>32.765642713141581</v>
      </c>
    </row>
    <row r="93" spans="1:19" x14ac:dyDescent="0.2">
      <c r="A93" s="14"/>
      <c r="B93" s="9"/>
    </row>
    <row r="94" spans="1:19" x14ac:dyDescent="0.2">
      <c r="A94" s="14"/>
      <c r="B94" s="9"/>
    </row>
    <row r="95" spans="1:19" s="5" customFormat="1" ht="15" x14ac:dyDescent="0.25">
      <c r="A95" s="38" t="s">
        <v>47</v>
      </c>
      <c r="B95" s="15"/>
    </row>
    <row r="96" spans="1:19" x14ac:dyDescent="0.2">
      <c r="A96" s="10" t="s">
        <v>110</v>
      </c>
      <c r="B96" s="15"/>
    </row>
    <row r="97" spans="1:19" s="5" customFormat="1" x14ac:dyDescent="0.2">
      <c r="A97" s="35"/>
      <c r="B97" s="36"/>
      <c r="C97" s="36">
        <v>2008</v>
      </c>
      <c r="D97" s="36">
        <v>2009</v>
      </c>
      <c r="E97" s="37">
        <v>2010</v>
      </c>
      <c r="F97" s="37">
        <v>2011</v>
      </c>
      <c r="G97" s="37">
        <v>2012</v>
      </c>
      <c r="H97" s="37">
        <v>2013</v>
      </c>
      <c r="I97" s="37">
        <v>2014</v>
      </c>
      <c r="J97" s="37">
        <v>2015</v>
      </c>
      <c r="K97" s="37">
        <v>2016</v>
      </c>
      <c r="L97" s="37">
        <v>2017</v>
      </c>
      <c r="M97" s="37">
        <v>2018</v>
      </c>
      <c r="N97" s="37">
        <v>2019</v>
      </c>
      <c r="O97" s="37">
        <v>2020</v>
      </c>
      <c r="P97" s="37">
        <v>2021</v>
      </c>
      <c r="Q97" s="37">
        <v>2022</v>
      </c>
      <c r="R97" s="37">
        <v>2023</v>
      </c>
      <c r="S97" s="37">
        <v>2024</v>
      </c>
    </row>
    <row r="98" spans="1:19" x14ac:dyDescent="0.2">
      <c r="A98" s="10" t="s">
        <v>5</v>
      </c>
      <c r="B98" s="9" t="s">
        <v>2</v>
      </c>
      <c r="C98" s="18">
        <v>1747703.1</v>
      </c>
      <c r="D98" s="17">
        <v>1569256.9</v>
      </c>
      <c r="E98" s="18">
        <v>1599500</v>
      </c>
      <c r="F98" s="18">
        <v>1794000</v>
      </c>
      <c r="G98" s="18">
        <v>1925363.63636364</v>
      </c>
      <c r="H98" s="18">
        <v>2163300</v>
      </c>
      <c r="I98" s="18">
        <v>2887822.25</v>
      </c>
      <c r="J98" s="18">
        <v>3095107.2222222202</v>
      </c>
      <c r="K98" s="18">
        <v>3273961</v>
      </c>
      <c r="L98" s="18">
        <v>3983394.5</v>
      </c>
      <c r="M98" s="18">
        <v>4111934.57142857</v>
      </c>
      <c r="N98" s="18">
        <v>2942863</v>
      </c>
      <c r="O98" s="18">
        <v>5549142</v>
      </c>
      <c r="P98" s="18">
        <v>5212750</v>
      </c>
      <c r="Q98" s="18">
        <v>4904778</v>
      </c>
      <c r="R98" s="18">
        <v>5043375</v>
      </c>
      <c r="S98" s="18">
        <v>5015382</v>
      </c>
    </row>
    <row r="99" spans="1:19" x14ac:dyDescent="0.2">
      <c r="A99" s="10" t="s">
        <v>22</v>
      </c>
      <c r="B99" s="9" t="s">
        <v>2</v>
      </c>
      <c r="C99" s="18">
        <v>473900</v>
      </c>
      <c r="D99" s="18">
        <v>387000</v>
      </c>
      <c r="E99" s="18">
        <v>452300</v>
      </c>
      <c r="F99" s="18">
        <v>357416.66666666698</v>
      </c>
      <c r="G99" s="18">
        <v>320000</v>
      </c>
      <c r="H99" s="18">
        <v>379600</v>
      </c>
      <c r="I99" s="18">
        <v>183850</v>
      </c>
      <c r="J99" s="18">
        <v>138888.88888888899</v>
      </c>
      <c r="K99" s="18">
        <v>118777.777777778</v>
      </c>
      <c r="L99" s="18">
        <v>0</v>
      </c>
      <c r="M99" s="18">
        <v>0</v>
      </c>
      <c r="N99" s="18">
        <v>0</v>
      </c>
      <c r="O99" s="18">
        <v>0</v>
      </c>
      <c r="P99" s="18">
        <v>200000</v>
      </c>
      <c r="Q99" s="18">
        <v>62000</v>
      </c>
      <c r="R99" s="18">
        <v>68750</v>
      </c>
      <c r="S99" s="18">
        <v>0</v>
      </c>
    </row>
    <row r="100" spans="1:19" x14ac:dyDescent="0.2">
      <c r="A100" s="1" t="s">
        <v>28</v>
      </c>
      <c r="B100" s="9" t="s">
        <v>2</v>
      </c>
      <c r="C100" s="18">
        <f>SUM(C98:C99)</f>
        <v>2221603.1</v>
      </c>
      <c r="D100" s="18">
        <f>SUM(D98:D99)</f>
        <v>1956256.9</v>
      </c>
      <c r="E100" s="18">
        <f t="shared" ref="E100:I100" si="73">SUM(E98:E99)</f>
        <v>2051800</v>
      </c>
      <c r="F100" s="18">
        <f t="shared" si="73"/>
        <v>2151416.666666667</v>
      </c>
      <c r="G100" s="18">
        <f t="shared" si="73"/>
        <v>2245363.63636364</v>
      </c>
      <c r="H100" s="18">
        <f t="shared" si="73"/>
        <v>2542900</v>
      </c>
      <c r="I100" s="18">
        <f t="shared" si="73"/>
        <v>3071672.25</v>
      </c>
      <c r="J100" s="18">
        <f t="shared" ref="J100:M100" si="74">SUM(J98:J99)</f>
        <v>3233996.1111111091</v>
      </c>
      <c r="K100" s="18">
        <f t="shared" si="74"/>
        <v>3392738.777777778</v>
      </c>
      <c r="L100" s="18">
        <f t="shared" si="74"/>
        <v>3983394.5</v>
      </c>
      <c r="M100" s="18">
        <f t="shared" si="74"/>
        <v>4111934.57142857</v>
      </c>
      <c r="N100" s="18">
        <v>2942863</v>
      </c>
      <c r="O100" s="18">
        <v>5549142</v>
      </c>
      <c r="P100" s="18">
        <v>5412750</v>
      </c>
      <c r="Q100" s="18">
        <v>4966778</v>
      </c>
      <c r="R100" s="18">
        <v>5112125</v>
      </c>
      <c r="S100" s="18">
        <v>5015382</v>
      </c>
    </row>
    <row r="101" spans="1:19" x14ac:dyDescent="0.2">
      <c r="A101" s="1" t="s">
        <v>48</v>
      </c>
      <c r="B101" s="9"/>
      <c r="C101" s="29">
        <f>(C99/C100)*100</f>
        <v>21.331443046690023</v>
      </c>
      <c r="D101" s="29">
        <f t="shared" ref="D101:H101" si="75">(D99/D100)*100</f>
        <v>19.782677827232202</v>
      </c>
      <c r="E101" s="29">
        <f t="shared" si="75"/>
        <v>22.044058875134027</v>
      </c>
      <c r="F101" s="29">
        <f t="shared" si="75"/>
        <v>16.613084401750797</v>
      </c>
      <c r="G101" s="29">
        <f t="shared" si="75"/>
        <v>14.251589133163264</v>
      </c>
      <c r="H101" s="29">
        <f t="shared" si="75"/>
        <v>14.9278382948602</v>
      </c>
      <c r="I101" s="29">
        <f t="shared" ref="I101:S101" si="76">(I99/I100)*100</f>
        <v>5.9853390933879744</v>
      </c>
      <c r="J101" s="29">
        <f t="shared" si="76"/>
        <v>4.2946523161145889</v>
      </c>
      <c r="K101" s="29">
        <f t="shared" si="76"/>
        <v>3.5009408491972578</v>
      </c>
      <c r="L101" s="29">
        <f t="shared" si="76"/>
        <v>0</v>
      </c>
      <c r="M101" s="29">
        <f t="shared" si="76"/>
        <v>0</v>
      </c>
      <c r="N101" s="29">
        <f t="shared" si="76"/>
        <v>0</v>
      </c>
      <c r="O101" s="29">
        <f t="shared" si="76"/>
        <v>0</v>
      </c>
      <c r="P101" s="29">
        <f t="shared" si="76"/>
        <v>3.694979446676828</v>
      </c>
      <c r="Q101" s="29">
        <f t="shared" si="76"/>
        <v>1.2482941657549422</v>
      </c>
      <c r="R101" s="29">
        <f t="shared" si="76"/>
        <v>1.3448419199452282</v>
      </c>
      <c r="S101" s="29">
        <f t="shared" si="76"/>
        <v>0</v>
      </c>
    </row>
    <row r="102" spans="1:19" x14ac:dyDescent="0.2">
      <c r="B102" s="9"/>
      <c r="C102" s="29"/>
      <c r="D102" s="29"/>
      <c r="E102" s="29"/>
      <c r="F102" s="29"/>
      <c r="G102" s="29"/>
      <c r="H102" s="29"/>
      <c r="I102" s="29"/>
      <c r="J102" s="29"/>
      <c r="K102" s="29"/>
      <c r="L102" s="29"/>
    </row>
    <row r="103" spans="1:19" x14ac:dyDescent="0.2">
      <c r="A103" s="10" t="s">
        <v>23</v>
      </c>
      <c r="B103" s="9" t="s">
        <v>2</v>
      </c>
      <c r="C103" s="1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</row>
    <row r="104" spans="1:19" x14ac:dyDescent="0.2">
      <c r="A104" s="10" t="s">
        <v>51</v>
      </c>
      <c r="B104" s="9" t="s">
        <v>2</v>
      </c>
      <c r="C104" s="18">
        <f t="shared" ref="C104:M104" si="77">(C98+C99)/C112</f>
        <v>396998.40957827022</v>
      </c>
      <c r="D104" s="18">
        <f t="shared" si="77"/>
        <v>323134.60521968943</v>
      </c>
      <c r="E104" s="18">
        <f t="shared" si="77"/>
        <v>331470.11308562197</v>
      </c>
      <c r="F104" s="18">
        <f t="shared" si="77"/>
        <v>321306.78282514022</v>
      </c>
      <c r="G104" s="18">
        <f t="shared" si="77"/>
        <v>374283.9824215796</v>
      </c>
      <c r="H104" s="18">
        <f t="shared" si="77"/>
        <v>327271.55727155728</v>
      </c>
      <c r="I104" s="18">
        <f t="shared" si="77"/>
        <v>314801.15295926208</v>
      </c>
      <c r="J104" s="18">
        <f t="shared" si="77"/>
        <v>328769.5131593807</v>
      </c>
      <c r="K104" s="18">
        <f t="shared" si="77"/>
        <v>344168.7218214607</v>
      </c>
      <c r="L104" s="18">
        <f t="shared" si="77"/>
        <v>380943.05068536696</v>
      </c>
      <c r="M104" s="18">
        <f t="shared" si="77"/>
        <v>308273.98522009264</v>
      </c>
      <c r="N104" s="18">
        <v>272684</v>
      </c>
      <c r="O104" s="18">
        <v>362215.53524804179</v>
      </c>
      <c r="P104" s="18">
        <v>331156</v>
      </c>
      <c r="Q104" s="18">
        <v>267079</v>
      </c>
      <c r="R104" s="18">
        <v>293253</v>
      </c>
      <c r="S104" s="18">
        <v>238615</v>
      </c>
    </row>
    <row r="105" spans="1:19" x14ac:dyDescent="0.2">
      <c r="A105" s="10" t="s">
        <v>52</v>
      </c>
      <c r="B105" s="9" t="s">
        <v>4</v>
      </c>
      <c r="C105" s="31">
        <f t="shared" ref="C105:M106" si="78">C18/C98</f>
        <v>8.6561426251403919</v>
      </c>
      <c r="D105" s="31">
        <f t="shared" si="78"/>
        <v>9.5158251016771054</v>
      </c>
      <c r="E105" s="31">
        <f t="shared" si="78"/>
        <v>9.47107020944045</v>
      </c>
      <c r="F105" s="31">
        <f t="shared" si="78"/>
        <v>9.4894000836120398</v>
      </c>
      <c r="G105" s="31">
        <f t="shared" si="78"/>
        <v>9.354586524387333</v>
      </c>
      <c r="H105" s="31">
        <f t="shared" si="78"/>
        <v>10.799414505616419</v>
      </c>
      <c r="I105" s="31">
        <f t="shared" si="78"/>
        <v>10.546999213680829</v>
      </c>
      <c r="J105" s="31">
        <f t="shared" si="78"/>
        <v>11.065890878309203</v>
      </c>
      <c r="K105" s="31">
        <f t="shared" si="78"/>
        <v>11.804130735420092</v>
      </c>
      <c r="L105" s="31">
        <f t="shared" si="78"/>
        <v>12.136586814754779</v>
      </c>
      <c r="M105" s="31">
        <f t="shared" si="78"/>
        <v>12.938844913527323</v>
      </c>
      <c r="N105" s="31">
        <v>16.57</v>
      </c>
      <c r="O105" s="31">
        <v>17.572109165705257</v>
      </c>
      <c r="P105" s="31">
        <v>17.55</v>
      </c>
      <c r="Q105" s="31">
        <v>19.66</v>
      </c>
      <c r="R105" s="31">
        <v>24.83</v>
      </c>
      <c r="S105" s="31">
        <v>32.43</v>
      </c>
    </row>
    <row r="106" spans="1:19" x14ac:dyDescent="0.2">
      <c r="A106" s="10" t="s">
        <v>53</v>
      </c>
      <c r="B106" s="9" t="s">
        <v>4</v>
      </c>
      <c r="C106" s="31">
        <f t="shared" si="78"/>
        <v>2.3688541886473939</v>
      </c>
      <c r="D106" s="31">
        <f t="shared" si="78"/>
        <v>3.9139534883720932</v>
      </c>
      <c r="E106" s="31">
        <f t="shared" si="78"/>
        <v>3.6630554941410569</v>
      </c>
      <c r="F106" s="31">
        <f t="shared" si="78"/>
        <v>4.4124504546514212</v>
      </c>
      <c r="G106" s="31">
        <f t="shared" si="78"/>
        <v>4.7443181818181879</v>
      </c>
      <c r="H106" s="31">
        <f t="shared" si="78"/>
        <v>4.1999473129610116</v>
      </c>
      <c r="I106" s="31">
        <f t="shared" si="78"/>
        <v>2.7542833831928202</v>
      </c>
      <c r="J106" s="31">
        <f t="shared" si="78"/>
        <v>7.5127999999999622</v>
      </c>
      <c r="K106" s="31">
        <f t="shared" si="78"/>
        <v>3.0308699719363834</v>
      </c>
      <c r="L106" s="18">
        <v>0</v>
      </c>
      <c r="M106" s="18">
        <v>0</v>
      </c>
      <c r="N106" s="18">
        <v>0</v>
      </c>
      <c r="O106" s="18">
        <v>0</v>
      </c>
      <c r="P106" s="18">
        <v>6.01</v>
      </c>
      <c r="Q106" s="18">
        <v>4.2</v>
      </c>
      <c r="R106" s="31">
        <v>1.22</v>
      </c>
      <c r="S106" s="31">
        <v>0</v>
      </c>
    </row>
    <row r="107" spans="1:19" x14ac:dyDescent="0.2">
      <c r="A107" s="10" t="s">
        <v>54</v>
      </c>
      <c r="B107" s="9" t="s">
        <v>4</v>
      </c>
      <c r="C107" s="31">
        <f t="shared" ref="C107:M107" si="79">(C18+C19)/(C98+C99)</f>
        <v>7.3149732731287598</v>
      </c>
      <c r="D107" s="31">
        <f t="shared" si="79"/>
        <v>8.4076248881218003</v>
      </c>
      <c r="E107" s="31">
        <f t="shared" si="79"/>
        <v>8.1907480261234049</v>
      </c>
      <c r="F107" s="31">
        <f t="shared" si="79"/>
        <v>8.6459621567184382</v>
      </c>
      <c r="G107" s="31">
        <f t="shared" si="79"/>
        <v>8.6975500222680839</v>
      </c>
      <c r="H107" s="31">
        <f t="shared" si="79"/>
        <v>9.8142567147744693</v>
      </c>
      <c r="I107" s="31">
        <f t="shared" si="79"/>
        <v>10.080578746641995</v>
      </c>
      <c r="J107" s="31">
        <f t="shared" si="79"/>
        <v>10.913297978610238</v>
      </c>
      <c r="K107" s="31">
        <f t="shared" si="79"/>
        <v>11.496984065544696</v>
      </c>
      <c r="L107" s="31">
        <f t="shared" si="79"/>
        <v>12.136586814754779</v>
      </c>
      <c r="M107" s="31">
        <f t="shared" si="79"/>
        <v>12.938844913527323</v>
      </c>
      <c r="N107" s="31">
        <v>16.57</v>
      </c>
      <c r="O107" s="31">
        <v>17.572109165705257</v>
      </c>
      <c r="P107" s="31">
        <v>17.13</v>
      </c>
      <c r="Q107" s="31">
        <v>19.47</v>
      </c>
      <c r="R107" s="31">
        <v>24.52</v>
      </c>
      <c r="S107" s="31">
        <v>32.43</v>
      </c>
    </row>
    <row r="108" spans="1:19" x14ac:dyDescent="0.2">
      <c r="A108" s="10"/>
      <c r="B108" s="9"/>
      <c r="D108" s="18"/>
      <c r="E108" s="18"/>
      <c r="F108" s="18"/>
      <c r="G108" s="18"/>
      <c r="H108" s="18"/>
      <c r="I108" s="18"/>
      <c r="J108" s="18"/>
      <c r="K108" s="18"/>
      <c r="L108" s="18"/>
    </row>
    <row r="109" spans="1:19" x14ac:dyDescent="0.2">
      <c r="A109" s="10" t="s">
        <v>7</v>
      </c>
      <c r="B109" s="9" t="s">
        <v>4</v>
      </c>
      <c r="C109" s="18">
        <f t="shared" ref="C109:I109" si="80">C18+C19+C20+C29</f>
        <v>16965253.699999999</v>
      </c>
      <c r="D109" s="18">
        <f t="shared" si="80"/>
        <v>18667089.399999999</v>
      </c>
      <c r="E109" s="18">
        <f t="shared" si="80"/>
        <v>16612737.600000001</v>
      </c>
      <c r="F109" s="18">
        <f t="shared" si="80"/>
        <v>19652127.083333328</v>
      </c>
      <c r="G109" s="18">
        <f t="shared" si="80"/>
        <v>20774083.727272701</v>
      </c>
      <c r="H109" s="18">
        <f t="shared" si="80"/>
        <v>25720076.899999999</v>
      </c>
      <c r="I109" s="18">
        <f t="shared" si="80"/>
        <v>31822965.25</v>
      </c>
      <c r="J109" s="18">
        <f t="shared" ref="J109:M109" si="81">J18+J19+J20+J29</f>
        <v>37289582.000000022</v>
      </c>
      <c r="K109" s="18">
        <f t="shared" si="81"/>
        <v>38090865.111111149</v>
      </c>
      <c r="L109" s="18">
        <f t="shared" si="81"/>
        <v>47704264.666666701</v>
      </c>
      <c r="M109" s="18">
        <f t="shared" si="81"/>
        <v>56100582.714285702</v>
      </c>
      <c r="N109" s="18">
        <v>58500574</v>
      </c>
      <c r="O109" s="18">
        <v>100959370</v>
      </c>
      <c r="P109" s="18">
        <v>97237444</v>
      </c>
      <c r="Q109" s="18">
        <v>94892670</v>
      </c>
      <c r="R109" s="18">
        <v>132841344</v>
      </c>
      <c r="S109" s="18">
        <v>163533662</v>
      </c>
    </row>
    <row r="110" spans="1:19" x14ac:dyDescent="0.2">
      <c r="A110" s="10" t="s">
        <v>55</v>
      </c>
      <c r="B110" s="9" t="s">
        <v>4</v>
      </c>
      <c r="C110" s="18">
        <f t="shared" ref="C110:I110" si="82">C109/C112</f>
        <v>3031675.0714796283</v>
      </c>
      <c r="D110" s="18">
        <f t="shared" si="82"/>
        <v>3083430.6904525929</v>
      </c>
      <c r="E110" s="18">
        <f t="shared" si="82"/>
        <v>2683802.5201938613</v>
      </c>
      <c r="F110" s="18">
        <f t="shared" si="82"/>
        <v>2934978.531425016</v>
      </c>
      <c r="G110" s="18">
        <f t="shared" si="82"/>
        <v>3462871.9654493057</v>
      </c>
      <c r="H110" s="18">
        <f t="shared" si="82"/>
        <v>3310177.2072072071</v>
      </c>
      <c r="I110" s="18">
        <f t="shared" si="82"/>
        <v>3261385.1140148602</v>
      </c>
      <c r="J110" s="18">
        <f t="shared" ref="J110:M110" si="83">J109/J112</f>
        <v>3790875.8386987476</v>
      </c>
      <c r="K110" s="18">
        <f t="shared" si="83"/>
        <v>3864041.7718665493</v>
      </c>
      <c r="L110" s="18">
        <f t="shared" si="83"/>
        <v>4562090.9786420027</v>
      </c>
      <c r="M110" s="18">
        <f t="shared" si="83"/>
        <v>4205891.3890971486</v>
      </c>
      <c r="N110" s="18">
        <v>5420624</v>
      </c>
      <c r="O110" s="18">
        <v>6590037.2062663184</v>
      </c>
      <c r="P110" s="18">
        <v>5949064</v>
      </c>
      <c r="Q110" s="18">
        <v>5102671</v>
      </c>
      <c r="R110" s="18">
        <v>7620327</v>
      </c>
      <c r="S110" s="18">
        <v>7780370</v>
      </c>
    </row>
    <row r="111" spans="1:19" x14ac:dyDescent="0.2">
      <c r="A111" s="10"/>
      <c r="B111" s="9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1:19" x14ac:dyDescent="0.2">
      <c r="A112" s="11" t="s">
        <v>6</v>
      </c>
      <c r="B112" s="12"/>
      <c r="C112" s="32">
        <v>5.5960000000000001</v>
      </c>
      <c r="D112" s="32">
        <v>6.0540000000000003</v>
      </c>
      <c r="E112" s="30">
        <v>6.19</v>
      </c>
      <c r="F112" s="30">
        <v>6.6958333333333302</v>
      </c>
      <c r="G112" s="30">
        <v>5.9990909090909099</v>
      </c>
      <c r="H112" s="30">
        <v>7.77</v>
      </c>
      <c r="I112" s="30">
        <v>9.7575000000000003</v>
      </c>
      <c r="J112" s="30">
        <v>9.8366666666666696</v>
      </c>
      <c r="K112" s="30">
        <v>9.8577777777777804</v>
      </c>
      <c r="L112" s="30">
        <v>10.456666666666701</v>
      </c>
      <c r="M112" s="30">
        <v>13.338571428571401</v>
      </c>
      <c r="N112" s="30">
        <v>10.7922222222222</v>
      </c>
      <c r="O112" s="30">
        <v>15.32</v>
      </c>
      <c r="P112" s="30">
        <v>16.344999999999999</v>
      </c>
      <c r="Q112" s="30">
        <v>18.5966666666667</v>
      </c>
      <c r="R112" s="30">
        <v>17.432500000000001</v>
      </c>
      <c r="S112" s="30">
        <v>21.018750000000001</v>
      </c>
    </row>
    <row r="115" spans="1:19" s="5" customFormat="1" ht="15.75" x14ac:dyDescent="0.25">
      <c r="A115" s="34" t="s">
        <v>56</v>
      </c>
      <c r="B115" s="15"/>
    </row>
    <row r="116" spans="1:19" x14ac:dyDescent="0.2">
      <c r="A116" s="10" t="s">
        <v>110</v>
      </c>
      <c r="B116" s="15"/>
    </row>
    <row r="117" spans="1:19" s="5" customFormat="1" x14ac:dyDescent="0.2">
      <c r="A117" s="35"/>
      <c r="B117" s="36"/>
      <c r="C117" s="36">
        <v>2008</v>
      </c>
      <c r="D117" s="36">
        <v>2009</v>
      </c>
      <c r="E117" s="37">
        <v>2010</v>
      </c>
      <c r="F117" s="37">
        <v>2011</v>
      </c>
      <c r="G117" s="37">
        <v>2012</v>
      </c>
      <c r="H117" s="37">
        <v>2013</v>
      </c>
      <c r="I117" s="37">
        <v>2014</v>
      </c>
      <c r="J117" s="37">
        <v>2015</v>
      </c>
      <c r="K117" s="37">
        <v>2016</v>
      </c>
      <c r="L117" s="37">
        <v>2017</v>
      </c>
      <c r="M117" s="37">
        <v>2018</v>
      </c>
      <c r="N117" s="37">
        <v>2019</v>
      </c>
      <c r="O117" s="37">
        <v>2020</v>
      </c>
      <c r="P117" s="37">
        <v>2021</v>
      </c>
      <c r="Q117" s="37">
        <v>2022</v>
      </c>
      <c r="R117" s="37">
        <v>2023</v>
      </c>
      <c r="S117" s="37">
        <v>2024</v>
      </c>
    </row>
    <row r="118" spans="1:19" x14ac:dyDescent="0.2">
      <c r="A118" s="10" t="s">
        <v>99</v>
      </c>
      <c r="B118" s="9" t="s">
        <v>4</v>
      </c>
      <c r="C118" s="31">
        <f t="shared" ref="C118:M118" si="84">C25/(C98+C99)</f>
        <v>1.1266301347887027</v>
      </c>
      <c r="D118" s="31">
        <f t="shared" si="84"/>
        <v>1.3244931685608368</v>
      </c>
      <c r="E118" s="31">
        <f t="shared" si="84"/>
        <v>1.2595107222926212</v>
      </c>
      <c r="F118" s="31">
        <f t="shared" si="84"/>
        <v>1.4313405120656915</v>
      </c>
      <c r="G118" s="31">
        <f t="shared" si="84"/>
        <v>1.3863049921049422</v>
      </c>
      <c r="H118" s="31">
        <f t="shared" si="84"/>
        <v>1.4301240316174446</v>
      </c>
      <c r="I118" s="31">
        <f t="shared" si="84"/>
        <v>1.4243398282482775</v>
      </c>
      <c r="J118" s="31">
        <f t="shared" si="84"/>
        <v>1.5078262136300933</v>
      </c>
      <c r="K118" s="31">
        <f t="shared" si="84"/>
        <v>1.4768312548803173</v>
      </c>
      <c r="L118" s="31">
        <f t="shared" si="84"/>
        <v>1.6207855720374496</v>
      </c>
      <c r="M118" s="31">
        <f t="shared" si="84"/>
        <v>2.1796252525140938</v>
      </c>
      <c r="N118" s="31">
        <f t="shared" ref="N118:O118" si="85">N25/(N98+N99)</f>
        <v>2.805633153836927</v>
      </c>
      <c r="O118" s="31">
        <f t="shared" si="85"/>
        <v>2.0909430683157866</v>
      </c>
      <c r="P118" s="31">
        <f t="shared" ref="P118:R118" si="86">P25/(P98+P99)</f>
        <v>1.8563334718950626</v>
      </c>
      <c r="Q118" s="31">
        <f t="shared" si="86"/>
        <v>2.4946343484649405</v>
      </c>
      <c r="R118" s="31">
        <f t="shared" si="86"/>
        <v>2.8881449495072986</v>
      </c>
      <c r="S118" s="31">
        <f t="shared" ref="S118" si="87">S25/(S98+S99)</f>
        <v>2.7606808414593345</v>
      </c>
    </row>
    <row r="119" spans="1:19" x14ac:dyDescent="0.2">
      <c r="A119" s="10" t="s">
        <v>100</v>
      </c>
      <c r="B119" s="9" t="s">
        <v>4</v>
      </c>
      <c r="C119" s="31">
        <f t="shared" ref="C119:M119" si="88">C26/(C98+C99)</f>
        <v>0.74451453547215518</v>
      </c>
      <c r="D119" s="31">
        <f t="shared" si="88"/>
        <v>0.78574209757419899</v>
      </c>
      <c r="E119" s="31">
        <f t="shared" si="88"/>
        <v>0.72516760892874543</v>
      </c>
      <c r="F119" s="31">
        <f t="shared" si="88"/>
        <v>0.92722368981678727</v>
      </c>
      <c r="G119" s="31">
        <f t="shared" si="88"/>
        <v>0.90675225717640451</v>
      </c>
      <c r="H119" s="31">
        <f t="shared" si="88"/>
        <v>1.4008284635652208</v>
      </c>
      <c r="I119" s="31">
        <f t="shared" si="88"/>
        <v>1.3113527167489956</v>
      </c>
      <c r="J119" s="31">
        <f t="shared" si="88"/>
        <v>1.2794143399815132</v>
      </c>
      <c r="K119" s="31">
        <f t="shared" si="88"/>
        <v>1.8032843279122031</v>
      </c>
      <c r="L119" s="31">
        <f t="shared" si="88"/>
        <v>1.7159295085301418</v>
      </c>
      <c r="M119" s="31">
        <f t="shared" si="88"/>
        <v>1.9850754990473378</v>
      </c>
      <c r="N119" s="31">
        <f t="shared" ref="N119:O119" si="89">N26/(N98+N99)</f>
        <v>1.8631081365323496</v>
      </c>
      <c r="O119" s="31">
        <f t="shared" si="89"/>
        <v>2.5374245243679114</v>
      </c>
      <c r="P119" s="31">
        <f t="shared" ref="P119:R119" si="90">P26/(P98+P99)</f>
        <v>2.6360411990208306</v>
      </c>
      <c r="Q119" s="31">
        <f t="shared" si="90"/>
        <v>3.3297340851554065</v>
      </c>
      <c r="R119" s="31">
        <f t="shared" si="90"/>
        <v>3.3732316795852997</v>
      </c>
      <c r="S119" s="31">
        <f t="shared" ref="S119" si="91">S26/(S98+S99)</f>
        <v>4.5679597286906564</v>
      </c>
    </row>
    <row r="120" spans="1:19" x14ac:dyDescent="0.2">
      <c r="A120" s="10" t="s">
        <v>101</v>
      </c>
      <c r="B120" s="9" t="s">
        <v>4</v>
      </c>
      <c r="C120" s="31">
        <f t="shared" ref="C120:M120" si="92">C27/(C98+C99)</f>
        <v>7.990977326237976E-2</v>
      </c>
      <c r="D120" s="31">
        <f t="shared" si="92"/>
        <v>0.11564856333541877</v>
      </c>
      <c r="E120" s="31">
        <f t="shared" si="92"/>
        <v>9.9223803489618873E-2</v>
      </c>
      <c r="F120" s="31">
        <f t="shared" si="92"/>
        <v>0.11700003873416723</v>
      </c>
      <c r="G120" s="31">
        <f t="shared" si="92"/>
        <v>9.1801449451394485E-2</v>
      </c>
      <c r="H120" s="31">
        <f t="shared" si="92"/>
        <v>9.0934405599905621E-2</v>
      </c>
      <c r="I120" s="31">
        <f t="shared" si="92"/>
        <v>9.9646658265705262E-2</v>
      </c>
      <c r="J120" s="31">
        <f t="shared" si="92"/>
        <v>8.8259331034033703E-2</v>
      </c>
      <c r="K120" s="31">
        <f t="shared" si="92"/>
        <v>0.10088290191251247</v>
      </c>
      <c r="L120" s="31">
        <f t="shared" si="92"/>
        <v>0.10810871648958369</v>
      </c>
      <c r="M120" s="31">
        <f t="shared" si="92"/>
        <v>0.14184147315851539</v>
      </c>
      <c r="N120" s="31">
        <f t="shared" ref="N120:O120" si="93">N27/(N98+N99)</f>
        <v>0.12978551838804592</v>
      </c>
      <c r="O120" s="31">
        <f t="shared" si="93"/>
        <v>0.16738335403923707</v>
      </c>
      <c r="P120" s="31">
        <f t="shared" ref="P120:R120" si="94">P27/(P98+P99)</f>
        <v>0.178302711191169</v>
      </c>
      <c r="Q120" s="31">
        <f t="shared" si="94"/>
        <v>0.21943118858946384</v>
      </c>
      <c r="R120" s="31">
        <f t="shared" si="94"/>
        <v>0.20859877252610215</v>
      </c>
      <c r="S120" s="31">
        <f t="shared" ref="S120" si="95">S27/(S98+S99)</f>
        <v>0.26617653450923578</v>
      </c>
    </row>
    <row r="121" spans="1:19" x14ac:dyDescent="0.2">
      <c r="A121" s="10" t="s">
        <v>102</v>
      </c>
      <c r="B121" s="9" t="s">
        <v>4</v>
      </c>
      <c r="C121" s="31">
        <f t="shared" ref="C121:M121" si="96">C28/(C98+C99)</f>
        <v>0.95005439990608576</v>
      </c>
      <c r="D121" s="31">
        <f t="shared" si="96"/>
        <v>1.2610483316378336</v>
      </c>
      <c r="E121" s="31">
        <f t="shared" si="96"/>
        <v>0.75976021054683696</v>
      </c>
      <c r="F121" s="31">
        <f t="shared" si="96"/>
        <v>1.1371463764186402</v>
      </c>
      <c r="G121" s="31">
        <f t="shared" si="96"/>
        <v>0.904266569496738</v>
      </c>
      <c r="H121" s="31">
        <f t="shared" si="96"/>
        <v>0.95252168783672186</v>
      </c>
      <c r="I121" s="31">
        <f t="shared" si="96"/>
        <v>0.96185310786331457</v>
      </c>
      <c r="J121" s="31">
        <f t="shared" si="96"/>
        <v>1.0845185170806069</v>
      </c>
      <c r="K121" s="31">
        <f t="shared" si="96"/>
        <v>1.1585086175380628</v>
      </c>
      <c r="L121" s="31">
        <f t="shared" si="96"/>
        <v>1.2529608854960261</v>
      </c>
      <c r="M121" s="31">
        <f t="shared" si="96"/>
        <v>1.1075722716821987</v>
      </c>
      <c r="N121" s="31">
        <f t="shared" ref="N121:O121" si="97">N28/(N98+N99)</f>
        <v>1.3807224461349372</v>
      </c>
      <c r="O121" s="31">
        <f t="shared" si="97"/>
        <v>1.5454742372784838</v>
      </c>
      <c r="P121" s="31">
        <f t="shared" ref="P121:R121" si="98">P28/(P98+P99)</f>
        <v>1.7758980185672717</v>
      </c>
      <c r="Q121" s="31">
        <f t="shared" si="98"/>
        <v>2.261099046504595</v>
      </c>
      <c r="R121" s="31">
        <f t="shared" si="98"/>
        <v>2.7598736337628678</v>
      </c>
      <c r="S121" s="31">
        <f t="shared" ref="S121" si="99">S28/(S98+S99)</f>
        <v>3.8584277329224372</v>
      </c>
    </row>
    <row r="122" spans="1:19" x14ac:dyDescent="0.2">
      <c r="A122" s="10" t="s">
        <v>103</v>
      </c>
      <c r="B122" s="9" t="s">
        <v>4</v>
      </c>
      <c r="C122" s="31">
        <f t="shared" ref="C122:M122" si="100">C30/(C98+C99)</f>
        <v>1.2070054277471975</v>
      </c>
      <c r="D122" s="31">
        <f t="shared" si="100"/>
        <v>1.5327497119626774</v>
      </c>
      <c r="E122" s="31">
        <f t="shared" si="100"/>
        <v>1.4368895603860026</v>
      </c>
      <c r="F122" s="31">
        <f t="shared" si="100"/>
        <v>1.5216556532517318</v>
      </c>
      <c r="G122" s="31">
        <f t="shared" si="100"/>
        <v>1.6145745576743973</v>
      </c>
      <c r="H122" s="31">
        <f t="shared" si="100"/>
        <v>1.7752188839513938</v>
      </c>
      <c r="I122" s="31">
        <f t="shared" si="100"/>
        <v>1.8399566799485199</v>
      </c>
      <c r="J122" s="31">
        <f t="shared" si="100"/>
        <v>1.919215459786336</v>
      </c>
      <c r="K122" s="31">
        <f t="shared" si="100"/>
        <v>2.0797537250223503</v>
      </c>
      <c r="L122" s="31">
        <f t="shared" si="100"/>
        <v>1.8741433552045448</v>
      </c>
      <c r="M122" s="31">
        <f t="shared" si="100"/>
        <v>2.4233605092799229</v>
      </c>
      <c r="N122" s="31">
        <f t="shared" ref="N122:O122" si="101">N30/(N98+N99)</f>
        <v>3.0185713708045534</v>
      </c>
      <c r="O122" s="31">
        <f t="shared" si="101"/>
        <v>2.1916243988710327</v>
      </c>
      <c r="P122" s="31">
        <f t="shared" ref="P122:R122" si="102">P30/(P98+P99)</f>
        <v>2.3269493325943373</v>
      </c>
      <c r="Q122" s="31">
        <f t="shared" si="102"/>
        <v>2.8976539720519017</v>
      </c>
      <c r="R122" s="31">
        <f t="shared" si="102"/>
        <v>2.950376604640927</v>
      </c>
      <c r="S122" s="31">
        <f t="shared" ref="S122" si="103">S30/(S98+S99)</f>
        <v>3.6284817387788206</v>
      </c>
    </row>
    <row r="123" spans="1:19" x14ac:dyDescent="0.2">
      <c r="A123" s="10" t="s">
        <v>104</v>
      </c>
      <c r="B123" s="9" t="s">
        <v>4</v>
      </c>
      <c r="C123" s="31">
        <f t="shared" ref="C123:M123" si="104">C32/(C98+C99)</f>
        <v>0.45447496899873785</v>
      </c>
      <c r="D123" s="31">
        <f t="shared" si="104"/>
        <v>0.5498909677967142</v>
      </c>
      <c r="E123" s="31">
        <f t="shared" si="104"/>
        <v>0.65608270786626377</v>
      </c>
      <c r="F123" s="31">
        <f t="shared" si="104"/>
        <v>0.77359608010225811</v>
      </c>
      <c r="G123" s="31">
        <f t="shared" si="104"/>
        <v>0.85920498805619683</v>
      </c>
      <c r="H123" s="31">
        <f t="shared" si="104"/>
        <v>0.85298489913091347</v>
      </c>
      <c r="I123" s="31">
        <f t="shared" si="104"/>
        <v>0.91158887475706429</v>
      </c>
      <c r="J123" s="31">
        <f t="shared" si="104"/>
        <v>1.1754226324397765</v>
      </c>
      <c r="K123" s="31">
        <f t="shared" si="104"/>
        <v>1.1913434799921878</v>
      </c>
      <c r="L123" s="31">
        <f t="shared" si="104"/>
        <v>1.3774380954066514</v>
      </c>
      <c r="M123" s="31">
        <f t="shared" si="104"/>
        <v>1.382916008043763</v>
      </c>
      <c r="N123" s="31">
        <f t="shared" ref="N123:O123" si="105">N32/(N98+N99)</f>
        <v>2.8031848577388754</v>
      </c>
      <c r="O123" s="31">
        <f t="shared" si="105"/>
        <v>2.4091120753442605</v>
      </c>
      <c r="P123" s="31">
        <f t="shared" ref="P123:R123" si="106">P32/(P98+P99)</f>
        <v>2.267447600572722</v>
      </c>
      <c r="Q123" s="31">
        <f t="shared" si="106"/>
        <v>2.2079074200618591</v>
      </c>
      <c r="R123" s="31">
        <f t="shared" si="106"/>
        <v>2.4794888622637359</v>
      </c>
      <c r="S123" s="31">
        <f t="shared" ref="S123" si="107">S32/(S98+S99)</f>
        <v>2.885541520067664</v>
      </c>
    </row>
    <row r="124" spans="1:19" x14ac:dyDescent="0.2">
      <c r="A124" s="10" t="s">
        <v>105</v>
      </c>
      <c r="B124" s="9" t="s">
        <v>4</v>
      </c>
      <c r="C124" s="31">
        <f t="shared" ref="C124:M124" si="108">C33/(C98+C99)</f>
        <v>0.52334451639899138</v>
      </c>
      <c r="D124" s="31">
        <f t="shared" si="108"/>
        <v>0.54137971347219283</v>
      </c>
      <c r="E124" s="31">
        <f t="shared" si="108"/>
        <v>0.62020123793742077</v>
      </c>
      <c r="F124" s="31">
        <f t="shared" si="108"/>
        <v>0.57480578688461081</v>
      </c>
      <c r="G124" s="31">
        <f t="shared" si="108"/>
        <v>0.56092283088384176</v>
      </c>
      <c r="H124" s="31">
        <f t="shared" si="108"/>
        <v>0.77083239608321208</v>
      </c>
      <c r="I124" s="31">
        <f t="shared" si="108"/>
        <v>0.59602534091975468</v>
      </c>
      <c r="J124" s="31">
        <f t="shared" si="108"/>
        <v>0.55076644942024944</v>
      </c>
      <c r="K124" s="31">
        <f t="shared" si="108"/>
        <v>0.65279974235171323</v>
      </c>
      <c r="L124" s="31">
        <f t="shared" si="108"/>
        <v>0.67976115178482333</v>
      </c>
      <c r="M124" s="31">
        <f t="shared" si="108"/>
        <v>0.98161362489717252</v>
      </c>
      <c r="N124" s="31">
        <f t="shared" ref="N124:O124" si="109">N33/(N98+N99)</f>
        <v>0.72933296589069896</v>
      </c>
      <c r="O124" s="31">
        <f t="shared" si="109"/>
        <v>0.99859870228586689</v>
      </c>
      <c r="P124" s="31">
        <f t="shared" ref="P124:R124" si="110">P33/(P98+P99)</f>
        <v>1.0487214447369637</v>
      </c>
      <c r="Q124" s="31">
        <f t="shared" si="110"/>
        <v>0.90874083762149227</v>
      </c>
      <c r="R124" s="31">
        <f t="shared" si="110"/>
        <v>0.89383945032642986</v>
      </c>
      <c r="S124" s="31">
        <f t="shared" ref="S124" si="111">S33/(S98+S99)</f>
        <v>1.1956393351493466</v>
      </c>
    </row>
    <row r="125" spans="1:19" x14ac:dyDescent="0.2">
      <c r="A125" s="10" t="s">
        <v>106</v>
      </c>
      <c r="B125" s="9" t="s">
        <v>4</v>
      </c>
      <c r="C125" s="31">
        <f t="shared" ref="C125:M125" si="112">C34/(C98+C99)</f>
        <v>1.7964809735816447</v>
      </c>
      <c r="D125" s="31">
        <f t="shared" si="112"/>
        <v>1.2531277972744785</v>
      </c>
      <c r="E125" s="31">
        <f t="shared" si="112"/>
        <v>1.3616106833024659</v>
      </c>
      <c r="F125" s="31">
        <f t="shared" si="112"/>
        <v>1.449528915055972</v>
      </c>
      <c r="G125" s="31">
        <f t="shared" si="112"/>
        <v>1.8789713753593233</v>
      </c>
      <c r="H125" s="31">
        <f t="shared" si="112"/>
        <v>1.6305163002870737</v>
      </c>
      <c r="I125" s="31">
        <f t="shared" si="112"/>
        <v>2.3824146195936104</v>
      </c>
      <c r="J125" s="31">
        <f t="shared" si="112"/>
        <v>2.9126683825806854</v>
      </c>
      <c r="K125" s="31">
        <f t="shared" si="112"/>
        <v>2.0056628455103573</v>
      </c>
      <c r="L125" s="31">
        <f t="shared" si="112"/>
        <v>2.0796557642817777</v>
      </c>
      <c r="M125" s="31">
        <f t="shared" si="112"/>
        <v>2.3943998969966933</v>
      </c>
      <c r="N125" s="31">
        <f t="shared" ref="N125:O125" si="113">N34/(N98+N99)</f>
        <v>5.472284302735126</v>
      </c>
      <c r="O125" s="31">
        <f t="shared" si="113"/>
        <v>2.9348546135600784</v>
      </c>
      <c r="P125" s="31">
        <f t="shared" ref="P125:R125" si="114">P34/(P98+P99)</f>
        <v>3.1726549351069235</v>
      </c>
      <c r="Q125" s="31">
        <f t="shared" si="114"/>
        <v>3.2616672216877824</v>
      </c>
      <c r="R125" s="31">
        <f t="shared" si="114"/>
        <v>4.3435657383182145</v>
      </c>
      <c r="S125" s="31">
        <f t="shared" ref="S125" si="115">S34/(S98+S99)</f>
        <v>6.1215853548144485</v>
      </c>
    </row>
    <row r="126" spans="1:19" x14ac:dyDescent="0.2">
      <c r="A126" s="10" t="s">
        <v>107</v>
      </c>
      <c r="B126" s="9" t="s">
        <v>4</v>
      </c>
      <c r="C126" s="31">
        <f t="shared" ref="C126:M126" si="116">(C40-C39)/(C98+C99)</f>
        <v>0.18637649542350745</v>
      </c>
      <c r="D126" s="31">
        <f t="shared" si="116"/>
        <v>-0.40045318178813832</v>
      </c>
      <c r="E126" s="31">
        <f t="shared" si="116"/>
        <v>-1.2400999610098449</v>
      </c>
      <c r="F126" s="31">
        <f t="shared" si="116"/>
        <v>-0.15600670101096331</v>
      </c>
      <c r="G126" s="31">
        <f t="shared" si="116"/>
        <v>-0.11624697356168281</v>
      </c>
      <c r="H126" s="31">
        <f t="shared" si="116"/>
        <v>0.27603338707774588</v>
      </c>
      <c r="I126" s="31">
        <f t="shared" si="116"/>
        <v>0.37194019479128998</v>
      </c>
      <c r="J126" s="31">
        <f t="shared" si="116"/>
        <v>0.47173010755699002</v>
      </c>
      <c r="K126" s="31">
        <f t="shared" si="116"/>
        <v>0.31916859434015304</v>
      </c>
      <c r="L126" s="31">
        <f t="shared" si="116"/>
        <v>0.30648219753278266</v>
      </c>
      <c r="M126" s="31">
        <f t="shared" si="116"/>
        <v>0.25008576081428646</v>
      </c>
      <c r="N126" s="31">
        <f t="shared" ref="N126:O126" si="117">(N40-N39)/(N98+N99)</f>
        <v>1.012764100809314</v>
      </c>
      <c r="O126" s="31">
        <f t="shared" si="117"/>
        <v>0.47907640496494774</v>
      </c>
      <c r="P126" s="31">
        <f t="shared" ref="P126:R126" si="118">(P40-P39)/(P98+P99)</f>
        <v>0.26497843055748005</v>
      </c>
      <c r="Q126" s="31">
        <f t="shared" si="118"/>
        <v>0.23417857613124646</v>
      </c>
      <c r="R126" s="31">
        <f t="shared" si="118"/>
        <v>0.13187901313054748</v>
      </c>
      <c r="S126" s="31">
        <f t="shared" ref="S126" si="119">(S40-S39)/(S98+S99)</f>
        <v>-1.1109131866725206</v>
      </c>
    </row>
    <row r="127" spans="1:19" x14ac:dyDescent="0.2">
      <c r="A127" s="11" t="s">
        <v>108</v>
      </c>
      <c r="B127" s="12" t="s">
        <v>4</v>
      </c>
      <c r="C127" s="33">
        <f t="shared" ref="C127:D127" si="120">SUM(C118:C126)</f>
        <v>7.0687912255794014</v>
      </c>
      <c r="D127" s="33">
        <f t="shared" si="120"/>
        <v>6.9636271698262124</v>
      </c>
      <c r="E127" s="33">
        <f t="shared" ref="E127:F127" si="121">SUM(E118:E126)</f>
        <v>5.6783465737401304</v>
      </c>
      <c r="F127" s="33">
        <f t="shared" si="121"/>
        <v>7.7762903513188952</v>
      </c>
      <c r="G127" s="33">
        <f t="shared" ref="G127:H127" si="122">SUM(G118:G126)</f>
        <v>8.0865520466415557</v>
      </c>
      <c r="H127" s="33">
        <f t="shared" si="122"/>
        <v>9.1799944551496324</v>
      </c>
      <c r="I127" s="33">
        <f t="shared" ref="I127:J127" si="123">SUM(I118:I126)</f>
        <v>9.8991180211365322</v>
      </c>
      <c r="J127" s="33">
        <f t="shared" si="123"/>
        <v>10.989821433510285</v>
      </c>
      <c r="K127" s="33">
        <f t="shared" ref="K127:L127" si="124">SUM(K118:K126)</f>
        <v>10.788235489459858</v>
      </c>
      <c r="L127" s="33">
        <f t="shared" si="124"/>
        <v>11.015265246763782</v>
      </c>
      <c r="M127" s="33">
        <f t="shared" ref="M127:N127" si="125">SUM(M118:M126)</f>
        <v>12.846490296433986</v>
      </c>
      <c r="N127" s="33">
        <f t="shared" si="125"/>
        <v>19.215386852870829</v>
      </c>
      <c r="O127" s="33">
        <f t="shared" ref="O127:P127" si="126">SUM(O118:O126)</f>
        <v>15.354491379027605</v>
      </c>
      <c r="P127" s="33">
        <f t="shared" si="126"/>
        <v>15.52732714424276</v>
      </c>
      <c r="Q127" s="33">
        <f t="shared" ref="Q127:R127" si="127">SUM(Q118:Q126)</f>
        <v>17.815046696268688</v>
      </c>
      <c r="R127" s="33">
        <f t="shared" si="127"/>
        <v>20.028998704061422</v>
      </c>
      <c r="S127" s="33">
        <f t="shared" ref="S127" si="128">SUM(S118:S126)</f>
        <v>24.173579599719428</v>
      </c>
    </row>
    <row r="128" spans="1:19" x14ac:dyDescent="0.2">
      <c r="A128" s="14"/>
    </row>
  </sheetData>
  <phoneticPr fontId="0" type="noConversion"/>
  <pageMargins left="0.78740157499999996" right="0.78740157499999996" top="0.57999999999999996" bottom="0.6" header="0.5" footer="0.5"/>
  <pageSetup paperSize="9" orientation="portrait" r:id="rId1"/>
  <headerFooter alignWithMargins="0"/>
  <ignoredErrors>
    <ignoredError sqref="D55:I55 C23:J23 C100:J100 K100:M100 M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35D9-DF0E-464F-AF33-EEF014B2C913}">
  <dimension ref="A1:S128"/>
  <sheetViews>
    <sheetView workbookViewId="0">
      <selection activeCell="A7" sqref="A7"/>
    </sheetView>
  </sheetViews>
  <sheetFormatPr baseColWidth="10" defaultColWidth="11.5703125" defaultRowHeight="12.75" x14ac:dyDescent="0.2"/>
  <cols>
    <col min="1" max="1" width="43.85546875" style="1" customWidth="1"/>
    <col min="2" max="2" width="3" style="1" customWidth="1"/>
    <col min="3" max="6" width="10.140625" style="1" bestFit="1" customWidth="1"/>
    <col min="7" max="19" width="11.140625" style="1" bestFit="1" customWidth="1"/>
    <col min="20" max="16384" width="11.5703125" style="1"/>
  </cols>
  <sheetData>
    <row r="1" spans="1:19" s="5" customFormat="1" ht="23.25" x14ac:dyDescent="0.35">
      <c r="A1" s="39" t="s">
        <v>111</v>
      </c>
    </row>
    <row r="2" spans="1:19" s="5" customFormat="1" ht="18" x14ac:dyDescent="0.25">
      <c r="A2" s="42" t="s">
        <v>113</v>
      </c>
    </row>
    <row r="3" spans="1:19" x14ac:dyDescent="0.2">
      <c r="A3" s="8"/>
    </row>
    <row r="4" spans="1:19" ht="15" x14ac:dyDescent="0.25">
      <c r="A4" s="41" t="s">
        <v>112</v>
      </c>
    </row>
    <row r="5" spans="1:19" x14ac:dyDescent="0.2">
      <c r="A5" s="1" t="s">
        <v>0</v>
      </c>
    </row>
    <row r="6" spans="1:19" x14ac:dyDescent="0.2">
      <c r="A6" s="1" t="str">
        <f>Forklaring!A6</f>
        <v>Oppdatert pr. 13.11.2025</v>
      </c>
    </row>
    <row r="9" spans="1:19" s="5" customFormat="1" ht="15.75" x14ac:dyDescent="0.25">
      <c r="A9" s="34" t="s">
        <v>34</v>
      </c>
      <c r="B9" s="15"/>
      <c r="C9" s="15"/>
      <c r="D9" s="15"/>
    </row>
    <row r="10" spans="1:19" s="5" customFormat="1" x14ac:dyDescent="0.2">
      <c r="A10" s="35"/>
      <c r="B10" s="36"/>
      <c r="C10" s="36">
        <v>2008</v>
      </c>
      <c r="D10" s="36">
        <v>2009</v>
      </c>
      <c r="E10" s="37">
        <v>2010</v>
      </c>
      <c r="F10" s="37">
        <v>2011</v>
      </c>
      <c r="G10" s="37">
        <v>2012</v>
      </c>
      <c r="H10" s="37">
        <v>2013</v>
      </c>
      <c r="I10" s="37">
        <v>2014</v>
      </c>
      <c r="J10" s="37">
        <v>2015</v>
      </c>
      <c r="K10" s="37">
        <v>2016</v>
      </c>
      <c r="L10" s="37">
        <v>2017</v>
      </c>
      <c r="M10" s="37">
        <v>2018</v>
      </c>
      <c r="N10" s="37">
        <v>2019</v>
      </c>
      <c r="O10" s="37">
        <v>2020</v>
      </c>
      <c r="P10" s="37">
        <v>2021</v>
      </c>
      <c r="Q10" s="37">
        <v>2022</v>
      </c>
      <c r="R10" s="37">
        <v>2023</v>
      </c>
      <c r="S10" s="37">
        <v>2024</v>
      </c>
    </row>
    <row r="11" spans="1:19" x14ac:dyDescent="0.2">
      <c r="A11" s="10" t="s">
        <v>1</v>
      </c>
      <c r="B11" s="9" t="s">
        <v>2</v>
      </c>
      <c r="C11" s="2">
        <v>11</v>
      </c>
      <c r="D11" s="2">
        <v>12</v>
      </c>
      <c r="E11" s="2">
        <v>11</v>
      </c>
      <c r="F11" s="2">
        <v>13</v>
      </c>
      <c r="G11" s="2">
        <v>11</v>
      </c>
      <c r="H11" s="2">
        <v>12</v>
      </c>
      <c r="I11" s="2">
        <v>13</v>
      </c>
      <c r="J11" s="2">
        <v>12</v>
      </c>
      <c r="K11" s="2">
        <v>12</v>
      </c>
      <c r="L11" s="2">
        <v>13</v>
      </c>
      <c r="M11" s="1">
        <v>12</v>
      </c>
      <c r="N11" s="2">
        <v>12</v>
      </c>
      <c r="O11" s="2">
        <v>11</v>
      </c>
      <c r="P11" s="2">
        <v>11</v>
      </c>
      <c r="Q11" s="2">
        <v>12</v>
      </c>
      <c r="R11" s="56">
        <v>11</v>
      </c>
      <c r="S11" s="56">
        <v>11</v>
      </c>
    </row>
    <row r="12" spans="1:19" x14ac:dyDescent="0.2">
      <c r="A12" s="11" t="s">
        <v>17</v>
      </c>
      <c r="B12" s="12" t="s">
        <v>2</v>
      </c>
      <c r="C12" s="13">
        <v>24</v>
      </c>
      <c r="D12" s="13">
        <v>24</v>
      </c>
      <c r="E12" s="13">
        <v>23</v>
      </c>
      <c r="F12" s="13">
        <v>25</v>
      </c>
      <c r="G12" s="13">
        <v>19</v>
      </c>
      <c r="H12" s="13">
        <v>21</v>
      </c>
      <c r="I12" s="13">
        <v>24</v>
      </c>
      <c r="J12" s="13">
        <v>20</v>
      </c>
      <c r="K12" s="13">
        <v>23</v>
      </c>
      <c r="L12" s="13">
        <v>21</v>
      </c>
      <c r="M12" s="13">
        <v>23</v>
      </c>
      <c r="N12" s="13">
        <v>21</v>
      </c>
      <c r="O12" s="13">
        <v>20</v>
      </c>
      <c r="P12" s="13">
        <v>20</v>
      </c>
      <c r="Q12" s="13">
        <v>23</v>
      </c>
      <c r="R12" s="59">
        <v>20</v>
      </c>
      <c r="S12" s="59">
        <v>20</v>
      </c>
    </row>
    <row r="13" spans="1:19" x14ac:dyDescent="0.2">
      <c r="A13" s="10"/>
      <c r="B13" s="9"/>
    </row>
    <row r="14" spans="1:19" x14ac:dyDescent="0.2">
      <c r="A14" s="10"/>
      <c r="B14" s="9"/>
    </row>
    <row r="15" spans="1:19" s="5" customFormat="1" ht="15" x14ac:dyDescent="0.25">
      <c r="A15" s="43" t="s">
        <v>114</v>
      </c>
      <c r="B15" s="15"/>
    </row>
    <row r="16" spans="1:19" x14ac:dyDescent="0.2">
      <c r="A16" s="10" t="s">
        <v>115</v>
      </c>
      <c r="B16" s="15"/>
    </row>
    <row r="17" spans="1:19" s="5" customFormat="1" x14ac:dyDescent="0.2">
      <c r="A17" s="35"/>
      <c r="B17" s="36"/>
      <c r="C17" s="36">
        <v>2008</v>
      </c>
      <c r="D17" s="36">
        <v>2009</v>
      </c>
      <c r="E17" s="37">
        <v>2010</v>
      </c>
      <c r="F17" s="37">
        <v>2011</v>
      </c>
      <c r="G17" s="37">
        <v>2012</v>
      </c>
      <c r="H17" s="37">
        <v>2013</v>
      </c>
      <c r="I17" s="37">
        <v>2014</v>
      </c>
      <c r="J17" s="37">
        <v>2015</v>
      </c>
      <c r="K17" s="37">
        <v>2016</v>
      </c>
      <c r="L17" s="37">
        <v>2017</v>
      </c>
      <c r="M17" s="37">
        <v>2018</v>
      </c>
      <c r="N17" s="37">
        <v>2019</v>
      </c>
      <c r="O17" s="37">
        <v>2020</v>
      </c>
      <c r="P17" s="37">
        <v>2021</v>
      </c>
      <c r="Q17" s="37">
        <v>2022</v>
      </c>
      <c r="R17" s="37">
        <v>2023</v>
      </c>
      <c r="S17" s="37">
        <v>2024</v>
      </c>
    </row>
    <row r="18" spans="1:19" x14ac:dyDescent="0.2">
      <c r="A18" s="16" t="s">
        <v>66</v>
      </c>
      <c r="B18" s="9" t="s">
        <v>4</v>
      </c>
      <c r="C18" s="17">
        <v>25276499.454545502</v>
      </c>
      <c r="D18" s="17">
        <v>29336445.833333299</v>
      </c>
      <c r="E18" s="18">
        <v>31177942</v>
      </c>
      <c r="F18" s="18">
        <v>38745189.307692297</v>
      </c>
      <c r="G18" s="18">
        <v>43639078.181818202</v>
      </c>
      <c r="H18" s="18">
        <v>46641805.25</v>
      </c>
      <c r="I18" s="18">
        <v>50799215.230769202</v>
      </c>
      <c r="J18" s="18">
        <v>55034794.5</v>
      </c>
      <c r="K18" s="18">
        <v>65254597.833333299</v>
      </c>
      <c r="L18" s="18">
        <v>64337887.384615399</v>
      </c>
      <c r="M18" s="18">
        <v>88490814</v>
      </c>
      <c r="N18" s="18">
        <v>88381709</v>
      </c>
      <c r="O18" s="18">
        <v>107824600</v>
      </c>
      <c r="P18" s="18">
        <v>107082562</v>
      </c>
      <c r="Q18" s="18">
        <v>104981759</v>
      </c>
      <c r="R18" s="18">
        <v>138548183</v>
      </c>
      <c r="S18" s="18">
        <v>183563121</v>
      </c>
    </row>
    <row r="19" spans="1:19" x14ac:dyDescent="0.2">
      <c r="A19" s="10" t="s">
        <v>67</v>
      </c>
      <c r="B19" s="9" t="s">
        <v>4</v>
      </c>
      <c r="C19" s="18">
        <v>1752238.4545454499</v>
      </c>
      <c r="D19" s="18">
        <v>999186.66666666698</v>
      </c>
      <c r="E19" s="18">
        <v>1007454.54545455</v>
      </c>
      <c r="F19" s="18">
        <v>1369307.6923076899</v>
      </c>
      <c r="G19" s="18">
        <v>1304934.7272727301</v>
      </c>
      <c r="H19" s="18">
        <v>999008.33333333302</v>
      </c>
      <c r="I19" s="18">
        <v>895022.61538461503</v>
      </c>
      <c r="J19" s="18">
        <v>0</v>
      </c>
      <c r="K19" s="18">
        <v>591570</v>
      </c>
      <c r="L19" s="18">
        <v>783155.92307692301</v>
      </c>
      <c r="M19" s="18">
        <v>25666.666666666701</v>
      </c>
      <c r="N19" s="18">
        <v>916667</v>
      </c>
      <c r="O19" s="18">
        <v>72182</v>
      </c>
      <c r="P19" s="18">
        <v>23545</v>
      </c>
      <c r="Q19" s="18">
        <v>946833</v>
      </c>
      <c r="R19" s="18">
        <v>100671</v>
      </c>
      <c r="S19" s="18">
        <v>871581</v>
      </c>
    </row>
    <row r="20" spans="1:19" x14ac:dyDescent="0.2">
      <c r="A20" s="10" t="s">
        <v>68</v>
      </c>
      <c r="B20" s="9" t="s">
        <v>4</v>
      </c>
      <c r="C20" s="18">
        <v>0</v>
      </c>
      <c r="D20" s="18">
        <v>10833.333333333299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</row>
    <row r="21" spans="1:19" x14ac:dyDescent="0.2">
      <c r="A21" s="10" t="s">
        <v>69</v>
      </c>
      <c r="B21" s="9" t="s">
        <v>4</v>
      </c>
      <c r="C21" s="18">
        <v>22350</v>
      </c>
      <c r="D21" s="18">
        <v>107444.66666666701</v>
      </c>
      <c r="E21" s="18">
        <v>0</v>
      </c>
      <c r="F21" s="18">
        <v>794062.69230769202</v>
      </c>
      <c r="G21" s="18">
        <v>162113.636363636</v>
      </c>
      <c r="H21" s="18">
        <v>86904.666666666701</v>
      </c>
      <c r="I21" s="18">
        <v>291211.61538461503</v>
      </c>
      <c r="J21" s="18">
        <v>1283453.08333333</v>
      </c>
      <c r="K21" s="18">
        <v>0</v>
      </c>
      <c r="L21" s="18">
        <v>309630.76923076902</v>
      </c>
      <c r="M21" s="18">
        <v>155043</v>
      </c>
      <c r="N21" s="18">
        <v>81260</v>
      </c>
      <c r="O21" s="18">
        <v>224441</v>
      </c>
      <c r="P21" s="18">
        <v>401304</v>
      </c>
      <c r="Q21" s="18">
        <v>775799</v>
      </c>
      <c r="R21" s="18">
        <v>302649</v>
      </c>
      <c r="S21" s="18">
        <v>596244</v>
      </c>
    </row>
    <row r="22" spans="1:19" x14ac:dyDescent="0.2">
      <c r="A22" s="10" t="s">
        <v>70</v>
      </c>
      <c r="B22" s="9" t="s">
        <v>4</v>
      </c>
      <c r="C22" s="19">
        <v>681388.363636364</v>
      </c>
      <c r="D22" s="19">
        <v>37720.5</v>
      </c>
      <c r="E22" s="18">
        <v>642918.181818182</v>
      </c>
      <c r="F22" s="18">
        <v>202081.538461538</v>
      </c>
      <c r="G22" s="18">
        <v>135648.909090909</v>
      </c>
      <c r="H22" s="18">
        <v>227088</v>
      </c>
      <c r="I22" s="18">
        <v>232646</v>
      </c>
      <c r="J22" s="18">
        <v>219528.91666666701</v>
      </c>
      <c r="K22" s="18">
        <v>366478.5</v>
      </c>
      <c r="L22" s="18">
        <v>723564.53846153896</v>
      </c>
      <c r="M22" s="18">
        <v>784680.5</v>
      </c>
      <c r="N22" s="18">
        <v>1092956</v>
      </c>
      <c r="O22" s="18">
        <v>310648</v>
      </c>
      <c r="P22" s="18">
        <v>1387297</v>
      </c>
      <c r="Q22" s="18">
        <v>2349392</v>
      </c>
      <c r="R22" s="18">
        <v>4497557</v>
      </c>
      <c r="S22" s="18">
        <v>1437985</v>
      </c>
    </row>
    <row r="23" spans="1:19" x14ac:dyDescent="0.2">
      <c r="A23" s="10" t="s">
        <v>36</v>
      </c>
      <c r="B23" s="9" t="s">
        <v>4</v>
      </c>
      <c r="C23" s="21">
        <v>27732476.272727314</v>
      </c>
      <c r="D23" s="21">
        <v>30491630.999999966</v>
      </c>
      <c r="E23" s="21">
        <v>32828314.727272734</v>
      </c>
      <c r="F23" s="21">
        <v>41110641.230769217</v>
      </c>
      <c r="G23" s="21">
        <v>45241775.454545468</v>
      </c>
      <c r="H23" s="21">
        <v>47954806.25</v>
      </c>
      <c r="I23" s="21">
        <v>52218095.461538434</v>
      </c>
      <c r="J23" s="21">
        <v>56537776.499999993</v>
      </c>
      <c r="K23" s="21">
        <v>66212646.333333299</v>
      </c>
      <c r="L23" s="21">
        <v>66154238.615384623</v>
      </c>
      <c r="M23" s="21">
        <v>89456204.166666672</v>
      </c>
      <c r="N23" s="21">
        <v>90472592</v>
      </c>
      <c r="O23" s="21">
        <v>108431871</v>
      </c>
      <c r="P23" s="21">
        <v>108894709</v>
      </c>
      <c r="Q23" s="21">
        <v>109053783</v>
      </c>
      <c r="R23" s="21">
        <v>143449059</v>
      </c>
      <c r="S23" s="21">
        <v>186468931</v>
      </c>
    </row>
    <row r="24" spans="1:19" x14ac:dyDescent="0.2">
      <c r="A24" s="10"/>
      <c r="B24" s="9"/>
      <c r="C24" s="22"/>
      <c r="D24" s="22"/>
      <c r="E24" s="23"/>
      <c r="F24" s="23"/>
      <c r="G24" s="23"/>
      <c r="H24" s="23"/>
      <c r="I24" s="23"/>
      <c r="J24" s="23"/>
      <c r="K24" s="23"/>
      <c r="L24" s="23"/>
      <c r="M24" s="18"/>
      <c r="N24" s="23"/>
      <c r="O24" s="23"/>
      <c r="P24" s="23"/>
      <c r="Q24" s="23"/>
      <c r="R24" s="23"/>
      <c r="S24" s="23"/>
    </row>
    <row r="25" spans="1:19" x14ac:dyDescent="0.2">
      <c r="A25" s="10" t="s">
        <v>71</v>
      </c>
      <c r="B25" s="9" t="s">
        <v>4</v>
      </c>
      <c r="C25" s="17">
        <v>3401753.6363636362</v>
      </c>
      <c r="D25" s="17">
        <v>4206135.4166666698</v>
      </c>
      <c r="E25" s="18">
        <v>4899280.3636363596</v>
      </c>
      <c r="F25" s="18">
        <v>5844887.2307692301</v>
      </c>
      <c r="G25" s="18">
        <v>7371557.0909090899</v>
      </c>
      <c r="H25" s="18">
        <v>6716281.6666666698</v>
      </c>
      <c r="I25" s="18">
        <v>8734899.0769230798</v>
      </c>
      <c r="J25" s="18">
        <v>8642717.1666666698</v>
      </c>
      <c r="K25" s="18">
        <v>10946602.4166667</v>
      </c>
      <c r="L25" s="18">
        <v>10490702</v>
      </c>
      <c r="M25" s="18">
        <v>12938312.9166667</v>
      </c>
      <c r="N25" s="18">
        <v>14388746</v>
      </c>
      <c r="O25" s="18">
        <v>16081990</v>
      </c>
      <c r="P25" s="18">
        <v>15812641</v>
      </c>
      <c r="Q25" s="18">
        <v>13870988</v>
      </c>
      <c r="R25" s="18">
        <v>18028259</v>
      </c>
      <c r="S25" s="18">
        <v>17746304</v>
      </c>
    </row>
    <row r="26" spans="1:19" x14ac:dyDescent="0.2">
      <c r="A26" s="10" t="s">
        <v>72</v>
      </c>
      <c r="B26" s="9" t="s">
        <v>4</v>
      </c>
      <c r="C26" s="18">
        <v>3098739.5454545454</v>
      </c>
      <c r="D26" s="18">
        <v>3425652.25</v>
      </c>
      <c r="E26" s="18">
        <v>3781252.63636364</v>
      </c>
      <c r="F26" s="18">
        <v>4944363.0769230798</v>
      </c>
      <c r="G26" s="18">
        <v>5427336.2727272697</v>
      </c>
      <c r="H26" s="18">
        <v>6260195.6666666698</v>
      </c>
      <c r="I26" s="18">
        <v>6783249</v>
      </c>
      <c r="J26" s="18">
        <v>7884622.0833333302</v>
      </c>
      <c r="K26" s="18">
        <v>10372234.1666667</v>
      </c>
      <c r="L26" s="18">
        <v>9585951.6153846197</v>
      </c>
      <c r="M26" s="18">
        <v>11057303.5</v>
      </c>
      <c r="N26" s="18">
        <v>14599256</v>
      </c>
      <c r="O26" s="18">
        <v>17299014</v>
      </c>
      <c r="P26" s="18">
        <v>17018337</v>
      </c>
      <c r="Q26" s="18">
        <v>16784182</v>
      </c>
      <c r="R26" s="18">
        <v>24138452</v>
      </c>
      <c r="S26" s="18">
        <v>27683924</v>
      </c>
    </row>
    <row r="27" spans="1:19" x14ac:dyDescent="0.2">
      <c r="A27" s="10" t="s">
        <v>73</v>
      </c>
      <c r="B27" s="9" t="s">
        <v>4</v>
      </c>
      <c r="C27" s="18">
        <v>400981.45454545453</v>
      </c>
      <c r="D27" s="18">
        <v>402814.91666666698</v>
      </c>
      <c r="E27" s="18">
        <v>371912.090909091</v>
      </c>
      <c r="F27" s="18">
        <v>368811.46153846203</v>
      </c>
      <c r="G27" s="18">
        <v>471085.636363636</v>
      </c>
      <c r="H27" s="18">
        <v>475033.83333333302</v>
      </c>
      <c r="I27" s="18">
        <v>509097.15384615399</v>
      </c>
      <c r="J27" s="18">
        <v>530317.66666666698</v>
      </c>
      <c r="K27" s="18">
        <v>545757.41666666698</v>
      </c>
      <c r="L27" s="18">
        <v>626148</v>
      </c>
      <c r="M27" s="18">
        <v>509433.08333333302</v>
      </c>
      <c r="N27" s="18">
        <v>857593</v>
      </c>
      <c r="O27" s="18">
        <v>758424</v>
      </c>
      <c r="P27" s="18">
        <v>892666</v>
      </c>
      <c r="Q27" s="18">
        <v>802211</v>
      </c>
      <c r="R27" s="18">
        <v>1123611</v>
      </c>
      <c r="S27" s="18">
        <v>1154121</v>
      </c>
    </row>
    <row r="28" spans="1:19" x14ac:dyDescent="0.2">
      <c r="A28" s="10" t="s">
        <v>74</v>
      </c>
      <c r="B28" s="9" t="s">
        <v>4</v>
      </c>
      <c r="C28" s="18">
        <v>3181834.3636363638</v>
      </c>
      <c r="D28" s="18">
        <v>4147499.25</v>
      </c>
      <c r="E28" s="18">
        <v>3206800</v>
      </c>
      <c r="F28" s="18">
        <v>4838174.0769230798</v>
      </c>
      <c r="G28" s="18">
        <v>3954452.2727272701</v>
      </c>
      <c r="H28" s="18">
        <v>4125772.0833333302</v>
      </c>
      <c r="I28" s="18">
        <v>5203852.0769230798</v>
      </c>
      <c r="J28" s="18">
        <v>5107141.3333333302</v>
      </c>
      <c r="K28" s="18">
        <v>6799639.6666666698</v>
      </c>
      <c r="L28" s="18">
        <v>5601181.4615384601</v>
      </c>
      <c r="M28" s="18">
        <v>6109076.5833333302</v>
      </c>
      <c r="N28" s="18">
        <v>6602866</v>
      </c>
      <c r="O28" s="18">
        <v>7772981</v>
      </c>
      <c r="P28" s="18">
        <v>6409650</v>
      </c>
      <c r="Q28" s="18">
        <v>10242132</v>
      </c>
      <c r="R28" s="18">
        <v>15835798</v>
      </c>
      <c r="S28" s="18">
        <v>22391568</v>
      </c>
    </row>
    <row r="29" spans="1:19" x14ac:dyDescent="0.2">
      <c r="A29" s="10" t="s">
        <v>75</v>
      </c>
      <c r="B29" s="9" t="s">
        <v>4</v>
      </c>
      <c r="C29" s="18">
        <v>2167305.7272727271</v>
      </c>
      <c r="D29" s="18">
        <v>1032266.83333333</v>
      </c>
      <c r="E29" s="18">
        <v>88465.090909090897</v>
      </c>
      <c r="F29" s="18">
        <v>2990454.8461538502</v>
      </c>
      <c r="G29" s="18">
        <v>1285075.7272727301</v>
      </c>
      <c r="H29" s="18">
        <v>1455513.83333333</v>
      </c>
      <c r="I29" s="18">
        <v>2710046.9230769202</v>
      </c>
      <c r="J29" s="18">
        <v>-1150152</v>
      </c>
      <c r="K29" s="18">
        <v>3593379.8333333302</v>
      </c>
      <c r="L29" s="18">
        <v>585792.76923076902</v>
      </c>
      <c r="M29" s="18">
        <v>4155946.1666666698</v>
      </c>
      <c r="N29" s="18">
        <v>2806821</v>
      </c>
      <c r="O29" s="18">
        <v>-40309</v>
      </c>
      <c r="P29" s="18">
        <v>548024</v>
      </c>
      <c r="Q29" s="18">
        <v>3137732</v>
      </c>
      <c r="R29" s="18">
        <v>11826281</v>
      </c>
      <c r="S29" s="18">
        <v>-1328721</v>
      </c>
    </row>
    <row r="30" spans="1:19" x14ac:dyDescent="0.2">
      <c r="A30" s="10" t="s">
        <v>76</v>
      </c>
      <c r="B30" s="9" t="s">
        <v>4</v>
      </c>
      <c r="C30" s="18">
        <v>4192121.0909090908</v>
      </c>
      <c r="D30" s="18">
        <v>5075844.5833333302</v>
      </c>
      <c r="E30" s="18">
        <v>5501311</v>
      </c>
      <c r="F30" s="18">
        <v>6125594.1538461503</v>
      </c>
      <c r="G30" s="18">
        <v>6618177.8181818202</v>
      </c>
      <c r="H30" s="18">
        <v>6662139.5</v>
      </c>
      <c r="I30" s="18">
        <v>7056410.6923076902</v>
      </c>
      <c r="J30" s="18">
        <v>7623053.5</v>
      </c>
      <c r="K30" s="18">
        <v>9417129.0833333302</v>
      </c>
      <c r="L30" s="18">
        <v>9447953.8461538497</v>
      </c>
      <c r="M30" s="18">
        <v>12705981</v>
      </c>
      <c r="N30" s="18">
        <v>12053149</v>
      </c>
      <c r="O30" s="18">
        <v>12782712</v>
      </c>
      <c r="P30" s="18">
        <v>13599073</v>
      </c>
      <c r="Q30" s="18">
        <v>15294260</v>
      </c>
      <c r="R30" s="18">
        <v>17394632</v>
      </c>
      <c r="S30" s="18">
        <v>19193955</v>
      </c>
    </row>
    <row r="31" spans="1:19" x14ac:dyDescent="0.2">
      <c r="A31" s="10" t="s">
        <v>77</v>
      </c>
      <c r="B31" s="9" t="s">
        <v>4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</row>
    <row r="32" spans="1:19" x14ac:dyDescent="0.2">
      <c r="A32" s="10" t="s">
        <v>78</v>
      </c>
      <c r="B32" s="9" t="s">
        <v>4</v>
      </c>
      <c r="C32" s="18">
        <v>2265259.8181818184</v>
      </c>
      <c r="D32" s="18">
        <v>3227040</v>
      </c>
      <c r="E32" s="18">
        <v>3631353.0909090899</v>
      </c>
      <c r="F32" s="18">
        <v>5024963.5384615399</v>
      </c>
      <c r="G32" s="18">
        <v>6038236.4545454504</v>
      </c>
      <c r="H32" s="18">
        <v>6453617.3333333302</v>
      </c>
      <c r="I32" s="18">
        <v>6279484.9230769202</v>
      </c>
      <c r="J32" s="18">
        <v>7109288.4166666698</v>
      </c>
      <c r="K32" s="18">
        <v>7019301.3333333302</v>
      </c>
      <c r="L32" s="18">
        <v>9871825.9230769202</v>
      </c>
      <c r="M32" s="18">
        <v>12628910.9166667</v>
      </c>
      <c r="N32" s="18">
        <v>13862771</v>
      </c>
      <c r="O32" s="18">
        <v>17953801</v>
      </c>
      <c r="P32" s="18">
        <v>17276344</v>
      </c>
      <c r="Q32" s="18">
        <v>18718467</v>
      </c>
      <c r="R32" s="18">
        <v>22271804</v>
      </c>
      <c r="S32" s="18">
        <v>23076895</v>
      </c>
    </row>
    <row r="33" spans="1:19" x14ac:dyDescent="0.2">
      <c r="A33" s="10" t="s">
        <v>79</v>
      </c>
      <c r="B33" s="9" t="s">
        <v>4</v>
      </c>
      <c r="C33" s="18">
        <v>1705860.2727272727</v>
      </c>
      <c r="D33" s="18">
        <v>1712884.83333333</v>
      </c>
      <c r="E33" s="18">
        <v>2143635.1818181798</v>
      </c>
      <c r="F33" s="18">
        <v>2352743</v>
      </c>
      <c r="G33" s="18">
        <v>2184456.4545454499</v>
      </c>
      <c r="H33" s="18">
        <v>2491061.4166666698</v>
      </c>
      <c r="I33" s="18">
        <v>2604356.7692307699</v>
      </c>
      <c r="J33" s="18">
        <v>2496121.6666666698</v>
      </c>
      <c r="K33" s="18">
        <v>2890469.3333333302</v>
      </c>
      <c r="L33" s="18">
        <v>3625494.8461538502</v>
      </c>
      <c r="M33" s="18">
        <v>4190507.1666666698</v>
      </c>
      <c r="N33" s="18">
        <v>5163555</v>
      </c>
      <c r="O33" s="18">
        <v>4302568</v>
      </c>
      <c r="P33" s="18">
        <v>5811417</v>
      </c>
      <c r="Q33" s="18">
        <v>5177729</v>
      </c>
      <c r="R33" s="18">
        <v>6633437</v>
      </c>
      <c r="S33" s="18">
        <v>6976081</v>
      </c>
    </row>
    <row r="34" spans="1:19" x14ac:dyDescent="0.2">
      <c r="A34" s="10" t="s">
        <v>80</v>
      </c>
      <c r="B34" s="9" t="s">
        <v>4</v>
      </c>
      <c r="C34" s="19">
        <v>4826369.6363636367</v>
      </c>
      <c r="D34" s="19">
        <v>5362846.1666666698</v>
      </c>
      <c r="E34" s="18">
        <v>4964235.8181818202</v>
      </c>
      <c r="F34" s="18">
        <v>7032483.9230769202</v>
      </c>
      <c r="G34" s="18">
        <v>7610589.3636363596</v>
      </c>
      <c r="H34" s="18">
        <v>8249571.9166666698</v>
      </c>
      <c r="I34" s="18">
        <v>8395067.3846153803</v>
      </c>
      <c r="J34" s="18">
        <v>8659385.75</v>
      </c>
      <c r="K34" s="18">
        <v>11289462.6666667</v>
      </c>
      <c r="L34" s="18">
        <v>10817645.692307699</v>
      </c>
      <c r="M34" s="18">
        <v>21910146.833333299</v>
      </c>
      <c r="N34" s="18">
        <v>14639211</v>
      </c>
      <c r="O34" s="18">
        <v>16523627</v>
      </c>
      <c r="P34" s="18">
        <v>17930394</v>
      </c>
      <c r="Q34" s="18">
        <v>22314134</v>
      </c>
      <c r="R34" s="18">
        <v>23294460</v>
      </c>
      <c r="S34" s="18">
        <v>23226584</v>
      </c>
    </row>
    <row r="35" spans="1:19" x14ac:dyDescent="0.2">
      <c r="A35" s="10" t="s">
        <v>37</v>
      </c>
      <c r="B35" s="9" t="s">
        <v>4</v>
      </c>
      <c r="C35" s="21">
        <v>20905614.090909094</v>
      </c>
      <c r="D35" s="21">
        <v>26528450.583333336</v>
      </c>
      <c r="E35" s="21">
        <v>28411315.09090909</v>
      </c>
      <c r="F35" s="21">
        <v>33541565.615384612</v>
      </c>
      <c r="G35" s="21">
        <v>38390815.636363611</v>
      </c>
      <c r="H35" s="21">
        <v>39978159.583333343</v>
      </c>
      <c r="I35" s="21">
        <v>42856370.153846145</v>
      </c>
      <c r="J35" s="21">
        <v>49202799.583333343</v>
      </c>
      <c r="K35" s="21">
        <v>55687216.250000097</v>
      </c>
      <c r="L35" s="21">
        <v>59481110.615384623</v>
      </c>
      <c r="M35" s="21">
        <v>77893725.833333373</v>
      </c>
      <c r="N35" s="21">
        <v>79360326</v>
      </c>
      <c r="O35" s="21">
        <v>93515426</v>
      </c>
      <c r="P35" s="21">
        <v>94202497</v>
      </c>
      <c r="Q35" s="21">
        <v>100066372</v>
      </c>
      <c r="R35" s="21">
        <v>116894172</v>
      </c>
      <c r="S35" s="21">
        <v>142778152</v>
      </c>
    </row>
    <row r="36" spans="1:19" x14ac:dyDescent="0.2">
      <c r="A36" s="10"/>
      <c r="B36" s="9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0"/>
      <c r="N36" s="21"/>
      <c r="O36" s="21"/>
      <c r="P36" s="21"/>
      <c r="Q36" s="21"/>
      <c r="R36" s="21"/>
      <c r="S36" s="21"/>
    </row>
    <row r="37" spans="1:19" x14ac:dyDescent="0.2">
      <c r="A37" s="10" t="s">
        <v>38</v>
      </c>
      <c r="B37" s="9" t="s">
        <v>4</v>
      </c>
      <c r="C37" s="21">
        <v>6826862.1818182208</v>
      </c>
      <c r="D37" s="21">
        <v>3963180.4166666307</v>
      </c>
      <c r="E37" s="21">
        <v>4416999.6363636442</v>
      </c>
      <c r="F37" s="21">
        <v>7569075.6153846048</v>
      </c>
      <c r="G37" s="21">
        <v>6850959.8181818575</v>
      </c>
      <c r="H37" s="21">
        <v>7976646.6666666567</v>
      </c>
      <c r="I37" s="21">
        <v>9361725.3076922894</v>
      </c>
      <c r="J37" s="21">
        <v>7334976.9166666493</v>
      </c>
      <c r="K37" s="21">
        <v>10525430.083333202</v>
      </c>
      <c r="L37" s="21">
        <v>6673128</v>
      </c>
      <c r="M37" s="21">
        <v>11562478.333333299</v>
      </c>
      <c r="N37" s="21">
        <v>11112267</v>
      </c>
      <c r="O37" s="21">
        <v>14916445</v>
      </c>
      <c r="P37" s="21">
        <v>14692212</v>
      </c>
      <c r="Q37" s="21">
        <v>8987411</v>
      </c>
      <c r="R37" s="21">
        <v>26554887</v>
      </c>
      <c r="S37" s="21">
        <v>43690778</v>
      </c>
    </row>
    <row r="38" spans="1:19" x14ac:dyDescent="0.2">
      <c r="A38" s="10"/>
      <c r="B38" s="9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18"/>
      <c r="N38" s="23"/>
      <c r="O38" s="23"/>
      <c r="P38" s="23"/>
      <c r="Q38" s="23"/>
      <c r="R38" s="23"/>
      <c r="S38" s="23"/>
    </row>
    <row r="39" spans="1:19" x14ac:dyDescent="0.2">
      <c r="A39" s="10" t="s">
        <v>81</v>
      </c>
      <c r="B39" s="9" t="s">
        <v>4</v>
      </c>
      <c r="C39" s="18">
        <v>215364.727272727</v>
      </c>
      <c r="D39" s="18">
        <v>120661.08333333299</v>
      </c>
      <c r="E39" s="18">
        <v>529710.636363636</v>
      </c>
      <c r="F39" s="18">
        <v>636027.84615384601</v>
      </c>
      <c r="G39" s="18">
        <v>224492.818181818</v>
      </c>
      <c r="H39" s="18">
        <v>306231.33333333302</v>
      </c>
      <c r="I39" s="18">
        <v>310797.23076923098</v>
      </c>
      <c r="J39" s="18">
        <v>291220.5</v>
      </c>
      <c r="K39" s="18">
        <v>920904.22222222202</v>
      </c>
      <c r="L39" s="18">
        <v>166669.615384615</v>
      </c>
      <c r="M39" s="18">
        <v>662380.58333333302</v>
      </c>
      <c r="N39" s="18">
        <v>173380</v>
      </c>
      <c r="O39" s="18">
        <v>148864</v>
      </c>
      <c r="P39" s="18">
        <v>175513</v>
      </c>
      <c r="Q39" s="18">
        <v>283162</v>
      </c>
      <c r="R39" s="18">
        <v>476095</v>
      </c>
      <c r="S39" s="18">
        <v>1426303</v>
      </c>
    </row>
    <row r="40" spans="1:19" x14ac:dyDescent="0.2">
      <c r="A40" s="10" t="s">
        <v>82</v>
      </c>
      <c r="B40" s="9" t="s">
        <v>4</v>
      </c>
      <c r="C40" s="18">
        <v>1776915.18181818</v>
      </c>
      <c r="D40" s="18">
        <v>1895232.66666667</v>
      </c>
      <c r="E40" s="18">
        <v>2254810.2727272701</v>
      </c>
      <c r="F40" s="18">
        <v>3009640.4615384601</v>
      </c>
      <c r="G40" s="18">
        <v>3561985.2727272701</v>
      </c>
      <c r="H40" s="18">
        <v>3335947.25</v>
      </c>
      <c r="I40" s="18">
        <v>2896421.9230769202</v>
      </c>
      <c r="J40" s="18">
        <v>2816459.6666666698</v>
      </c>
      <c r="K40" s="18">
        <v>666116.44444444496</v>
      </c>
      <c r="L40" s="18">
        <v>2957772.0769230798</v>
      </c>
      <c r="M40" s="18">
        <v>3835475</v>
      </c>
      <c r="N40" s="18">
        <v>4228872</v>
      </c>
      <c r="O40" s="18">
        <v>9281759</v>
      </c>
      <c r="P40" s="18">
        <v>2969761</v>
      </c>
      <c r="Q40" s="18">
        <v>5687366</v>
      </c>
      <c r="R40" s="18">
        <v>11430799</v>
      </c>
      <c r="S40" s="18">
        <v>13815462</v>
      </c>
    </row>
    <row r="41" spans="1:19" x14ac:dyDescent="0.2">
      <c r="A41" s="10" t="s">
        <v>39</v>
      </c>
      <c r="B41" s="9" t="s">
        <v>4</v>
      </c>
      <c r="C41" s="20">
        <v>-1561550.4545454499</v>
      </c>
      <c r="D41" s="20">
        <v>-1774571.58333334</v>
      </c>
      <c r="E41" s="20">
        <v>-1725099.6363636341</v>
      </c>
      <c r="F41" s="20">
        <v>-2373612.6153846141</v>
      </c>
      <c r="G41" s="20">
        <v>-3337492.4545454523</v>
      </c>
      <c r="H41" s="20">
        <v>-3029715.916666667</v>
      </c>
      <c r="I41" s="20">
        <v>-2585624.6923076892</v>
      </c>
      <c r="J41" s="20">
        <v>-2525239.1666666698</v>
      </c>
      <c r="K41" s="20">
        <v>254787.77777777705</v>
      </c>
      <c r="L41" s="20">
        <v>-2791102.4615384648</v>
      </c>
      <c r="M41" s="20">
        <v>-3173094.416666667</v>
      </c>
      <c r="N41" s="20">
        <v>-4055493</v>
      </c>
      <c r="O41" s="20">
        <v>-9132895</v>
      </c>
      <c r="P41" s="20">
        <v>-2794247</v>
      </c>
      <c r="Q41" s="20">
        <v>-5404204</v>
      </c>
      <c r="R41" s="20">
        <v>-10954704</v>
      </c>
      <c r="S41" s="20">
        <v>-12389159</v>
      </c>
    </row>
    <row r="42" spans="1:19" x14ac:dyDescent="0.2">
      <c r="A42" s="10"/>
      <c r="B42" s="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0"/>
      <c r="N42" s="21"/>
      <c r="O42" s="21"/>
      <c r="P42" s="21"/>
      <c r="Q42" s="21"/>
      <c r="R42" s="21"/>
      <c r="S42" s="21"/>
    </row>
    <row r="43" spans="1:19" x14ac:dyDescent="0.2">
      <c r="A43" s="11" t="s">
        <v>40</v>
      </c>
      <c r="B43" s="12" t="s">
        <v>4</v>
      </c>
      <c r="C43" s="21">
        <v>5265311.7272727676</v>
      </c>
      <c r="D43" s="21">
        <v>2188608.8333332939</v>
      </c>
      <c r="E43" s="21">
        <v>2691900.0000000098</v>
      </c>
      <c r="F43" s="21">
        <v>5195462.9999999907</v>
      </c>
      <c r="G43" s="21">
        <v>3513467.3636364057</v>
      </c>
      <c r="H43" s="21">
        <v>4946930.7499999898</v>
      </c>
      <c r="I43" s="21">
        <v>6776100.6153846011</v>
      </c>
      <c r="J43" s="21">
        <v>4809737.7499999795</v>
      </c>
      <c r="K43" s="21">
        <v>10780217.861110978</v>
      </c>
      <c r="L43" s="21">
        <v>3882025.5384615352</v>
      </c>
      <c r="M43" s="21">
        <v>8389383.9166666307</v>
      </c>
      <c r="N43" s="21">
        <v>7056774</v>
      </c>
      <c r="O43" s="21">
        <v>5783550</v>
      </c>
      <c r="P43" s="21">
        <v>11897964</v>
      </c>
      <c r="Q43" s="21">
        <v>3583207</v>
      </c>
      <c r="R43" s="21">
        <v>15600183</v>
      </c>
      <c r="S43" s="21">
        <v>31301619</v>
      </c>
    </row>
    <row r="44" spans="1:19" x14ac:dyDescent="0.2">
      <c r="A44" s="14"/>
      <c r="B44" s="9"/>
      <c r="C44" s="23"/>
      <c r="D44" s="23"/>
    </row>
    <row r="45" spans="1:19" x14ac:dyDescent="0.2">
      <c r="A45" s="14"/>
      <c r="B45" s="9"/>
      <c r="C45" s="23"/>
      <c r="D45" s="23"/>
    </row>
    <row r="46" spans="1:19" s="5" customFormat="1" ht="15.75" x14ac:dyDescent="0.25">
      <c r="A46" s="34" t="s">
        <v>41</v>
      </c>
      <c r="B46" s="15"/>
    </row>
    <row r="47" spans="1:19" x14ac:dyDescent="0.2">
      <c r="A47" s="10" t="s">
        <v>115</v>
      </c>
      <c r="B47" s="15"/>
    </row>
    <row r="48" spans="1:19" s="5" customFormat="1" x14ac:dyDescent="0.2">
      <c r="A48" s="35"/>
      <c r="B48" s="36"/>
      <c r="C48" s="36">
        <v>2008</v>
      </c>
      <c r="D48" s="36">
        <v>2009</v>
      </c>
      <c r="E48" s="37">
        <v>2010</v>
      </c>
      <c r="F48" s="37">
        <v>2011</v>
      </c>
      <c r="G48" s="37">
        <v>2012</v>
      </c>
      <c r="H48" s="37">
        <v>2013</v>
      </c>
      <c r="I48" s="37">
        <v>2014</v>
      </c>
      <c r="J48" s="37">
        <v>2015</v>
      </c>
      <c r="K48" s="37">
        <v>2016</v>
      </c>
      <c r="L48" s="37">
        <v>2017</v>
      </c>
      <c r="M48" s="37">
        <v>2018</v>
      </c>
      <c r="N48" s="37">
        <v>2019</v>
      </c>
      <c r="O48" s="37">
        <v>2020</v>
      </c>
      <c r="P48" s="37">
        <v>2021</v>
      </c>
      <c r="Q48" s="37">
        <v>2022</v>
      </c>
      <c r="R48" s="37">
        <v>2023</v>
      </c>
      <c r="S48" s="37">
        <v>2024</v>
      </c>
    </row>
    <row r="49" spans="1:19" x14ac:dyDescent="0.2">
      <c r="A49" s="24" t="s">
        <v>83</v>
      </c>
      <c r="B49" s="25"/>
      <c r="C49" s="25"/>
      <c r="D49" s="25"/>
      <c r="E49" s="26"/>
      <c r="F49" s="26"/>
      <c r="G49" s="26"/>
      <c r="H49" s="26"/>
      <c r="I49" s="26"/>
      <c r="J49" s="26"/>
      <c r="K49" s="26"/>
      <c r="L49" s="26"/>
      <c r="M49" s="27"/>
      <c r="N49" s="27"/>
      <c r="O49" s="27"/>
      <c r="P49" s="27"/>
      <c r="Q49" s="27"/>
      <c r="R49" s="27"/>
      <c r="S49" s="27"/>
    </row>
    <row r="50" spans="1:19" x14ac:dyDescent="0.2">
      <c r="A50" s="10" t="s">
        <v>84</v>
      </c>
      <c r="B50" s="9" t="s">
        <v>4</v>
      </c>
      <c r="C50" s="20">
        <v>652222.22222222225</v>
      </c>
      <c r="D50" s="20">
        <v>575870.83333333302</v>
      </c>
      <c r="E50" s="20">
        <v>617000</v>
      </c>
      <c r="F50" s="20">
        <v>830966.91666666698</v>
      </c>
      <c r="G50" s="20">
        <v>1149218.5454545501</v>
      </c>
      <c r="H50" s="20">
        <v>854255.16666666698</v>
      </c>
      <c r="I50" s="20">
        <v>885266.08333333302</v>
      </c>
      <c r="J50" s="20">
        <v>1141582.91666667</v>
      </c>
      <c r="K50" s="20">
        <v>1136612.2727272699</v>
      </c>
      <c r="L50" s="20">
        <v>803321.53846153896</v>
      </c>
      <c r="M50" s="20">
        <v>872480.181818182</v>
      </c>
      <c r="N50" s="20">
        <v>876965</v>
      </c>
      <c r="O50" s="20">
        <v>1150539</v>
      </c>
      <c r="P50" s="20">
        <v>1404189</v>
      </c>
      <c r="Q50" s="20">
        <v>2223126</v>
      </c>
      <c r="R50" s="20">
        <v>3363760</v>
      </c>
      <c r="S50" s="20">
        <v>3593778</v>
      </c>
    </row>
    <row r="51" spans="1:19" x14ac:dyDescent="0.2">
      <c r="A51" s="10"/>
      <c r="B51" s="9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x14ac:dyDescent="0.2">
      <c r="A52" s="10" t="s">
        <v>85</v>
      </c>
      <c r="B52" s="9" t="s">
        <v>4</v>
      </c>
      <c r="C52" s="18">
        <v>31666070.666666668</v>
      </c>
      <c r="D52" s="18">
        <v>38986221.416666701</v>
      </c>
      <c r="E52" s="18">
        <v>31862105.199999999</v>
      </c>
      <c r="F52" s="18">
        <v>44180457.75</v>
      </c>
      <c r="G52" s="18">
        <v>45159146</v>
      </c>
      <c r="H52" s="18">
        <v>53565741.833333299</v>
      </c>
      <c r="I52" s="18">
        <v>61222211.166666701</v>
      </c>
      <c r="J52" s="18">
        <v>64049166.75</v>
      </c>
      <c r="K52" s="18">
        <v>67063656.090909101</v>
      </c>
      <c r="L52" s="18">
        <v>88688547.076923102</v>
      </c>
      <c r="M52" s="18">
        <v>127961419.54545499</v>
      </c>
      <c r="N52" s="18">
        <v>138218268</v>
      </c>
      <c r="O52" s="18">
        <v>172991077</v>
      </c>
      <c r="P52" s="18">
        <v>206582975</v>
      </c>
      <c r="Q52" s="18">
        <v>209149439</v>
      </c>
      <c r="R52" s="18">
        <v>235661467</v>
      </c>
      <c r="S52" s="18">
        <v>353535022</v>
      </c>
    </row>
    <row r="53" spans="1:19" x14ac:dyDescent="0.2">
      <c r="A53" s="10" t="s">
        <v>86</v>
      </c>
      <c r="B53" s="9" t="s">
        <v>4</v>
      </c>
      <c r="C53" s="18">
        <v>7193853.666666667</v>
      </c>
      <c r="D53" s="18">
        <v>7919471.6666666698</v>
      </c>
      <c r="E53" s="18">
        <v>19741668.300000001</v>
      </c>
      <c r="F53" s="18">
        <v>24050697.5</v>
      </c>
      <c r="G53" s="18">
        <v>38623653.636363603</v>
      </c>
      <c r="H53" s="18">
        <v>28819628.166666701</v>
      </c>
      <c r="I53" s="18">
        <v>27687453</v>
      </c>
      <c r="J53" s="18">
        <v>38232212.416666701</v>
      </c>
      <c r="K53" s="18">
        <v>42720297.545454502</v>
      </c>
      <c r="L53" s="18">
        <v>54231431.461538501</v>
      </c>
      <c r="M53" s="18">
        <v>66287996.454545498</v>
      </c>
      <c r="N53" s="18">
        <v>72035485</v>
      </c>
      <c r="O53" s="18">
        <v>94737125</v>
      </c>
      <c r="P53" s="18">
        <v>91594707</v>
      </c>
      <c r="Q53" s="18">
        <v>89984300</v>
      </c>
      <c r="R53" s="18">
        <v>108571032</v>
      </c>
      <c r="S53" s="18">
        <v>92917184</v>
      </c>
    </row>
    <row r="54" spans="1:19" x14ac:dyDescent="0.2">
      <c r="A54" s="10" t="s">
        <v>87</v>
      </c>
      <c r="B54" s="9" t="s">
        <v>4</v>
      </c>
      <c r="C54" s="18">
        <v>3950681.222222222</v>
      </c>
      <c r="D54" s="18">
        <v>3688719.0833333302</v>
      </c>
      <c r="E54" s="18">
        <v>2350834.7999999998</v>
      </c>
      <c r="F54" s="18">
        <v>6229520.9166666698</v>
      </c>
      <c r="G54" s="18">
        <v>596664.45454545505</v>
      </c>
      <c r="H54" s="18">
        <v>1916155.75</v>
      </c>
      <c r="I54" s="18">
        <v>1059247.5</v>
      </c>
      <c r="J54" s="18">
        <v>1056633.91666667</v>
      </c>
      <c r="K54" s="18">
        <v>1399552.5454545501</v>
      </c>
      <c r="L54" s="18">
        <v>974632.69230769202</v>
      </c>
      <c r="M54" s="18">
        <v>1135224.0909090899</v>
      </c>
      <c r="N54" s="18">
        <v>851205</v>
      </c>
      <c r="O54" s="18">
        <v>550021</v>
      </c>
      <c r="P54" s="18">
        <v>629583</v>
      </c>
      <c r="Q54" s="18">
        <v>1383739</v>
      </c>
      <c r="R54" s="18">
        <v>1515855</v>
      </c>
      <c r="S54" s="18">
        <v>9570719</v>
      </c>
    </row>
    <row r="55" spans="1:19" x14ac:dyDescent="0.2">
      <c r="A55" s="10" t="s">
        <v>21</v>
      </c>
      <c r="B55" s="9" t="s">
        <v>4</v>
      </c>
      <c r="C55" s="20">
        <f>SUM(C52:C54)</f>
        <v>42810605.55555556</v>
      </c>
      <c r="D55" s="20">
        <f>SUM(D52:D54)</f>
        <v>50594412.166666701</v>
      </c>
      <c r="E55" s="20">
        <f>SUM(E52:E54)</f>
        <v>53954608.299999997</v>
      </c>
      <c r="F55" s="20">
        <f t="shared" ref="F55:M55" si="0">SUM(F52:F54)</f>
        <v>74460676.166666672</v>
      </c>
      <c r="G55" s="20">
        <f t="shared" si="0"/>
        <v>84379464.090909049</v>
      </c>
      <c r="H55" s="20">
        <f t="shared" si="0"/>
        <v>84301525.75</v>
      </c>
      <c r="I55" s="20">
        <f t="shared" si="0"/>
        <v>89968911.666666701</v>
      </c>
      <c r="J55" s="20">
        <f t="shared" si="0"/>
        <v>103338013.08333337</v>
      </c>
      <c r="K55" s="20">
        <f t="shared" si="0"/>
        <v>111183506.18181814</v>
      </c>
      <c r="L55" s="20">
        <f t="shared" si="0"/>
        <v>143894611.23076928</v>
      </c>
      <c r="M55" s="20">
        <f t="shared" si="0"/>
        <v>195384640.09090957</v>
      </c>
      <c r="N55" s="20">
        <v>211104958</v>
      </c>
      <c r="O55" s="20">
        <v>268278222</v>
      </c>
      <c r="P55" s="20">
        <v>298807265</v>
      </c>
      <c r="Q55" s="20">
        <v>300517478</v>
      </c>
      <c r="R55" s="20">
        <v>345748353</v>
      </c>
      <c r="S55" s="20">
        <v>456022926</v>
      </c>
    </row>
    <row r="56" spans="1:19" x14ac:dyDescent="0.2">
      <c r="A56" s="10"/>
      <c r="B56" s="9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 x14ac:dyDescent="0.2">
      <c r="A57" s="10" t="s">
        <v>88</v>
      </c>
      <c r="B57" s="9" t="s">
        <v>4</v>
      </c>
      <c r="C57" s="20">
        <v>45928.444444444445</v>
      </c>
      <c r="D57" s="20">
        <v>63148.333333333299</v>
      </c>
      <c r="E57" s="20">
        <v>471776.7</v>
      </c>
      <c r="F57" s="20">
        <v>882677.25</v>
      </c>
      <c r="G57" s="20">
        <v>532191.72727272694</v>
      </c>
      <c r="H57" s="20">
        <v>687538.33333333302</v>
      </c>
      <c r="I57" s="20">
        <v>8943505.9166666698</v>
      </c>
      <c r="J57" s="20">
        <v>8561077.4166666698</v>
      </c>
      <c r="K57" s="20">
        <v>10711698.363636401</v>
      </c>
      <c r="L57" s="20">
        <v>9762763.1538461503</v>
      </c>
      <c r="M57" s="20">
        <v>1738513.36363636</v>
      </c>
      <c r="N57" s="20">
        <v>1612454</v>
      </c>
      <c r="O57" s="20">
        <v>1890817</v>
      </c>
      <c r="P57" s="20">
        <v>2032942</v>
      </c>
      <c r="Q57" s="20">
        <v>1961413</v>
      </c>
      <c r="R57" s="20">
        <v>4220675</v>
      </c>
      <c r="S57" s="20">
        <v>4810389</v>
      </c>
    </row>
    <row r="58" spans="1:19" x14ac:dyDescent="0.2">
      <c r="A58" s="10"/>
      <c r="B58" s="9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23"/>
      <c r="S58" s="23"/>
    </row>
    <row r="59" spans="1:19" x14ac:dyDescent="0.2">
      <c r="A59" s="10" t="s">
        <v>42</v>
      </c>
      <c r="B59" s="9" t="s">
        <v>4</v>
      </c>
      <c r="C59" s="21">
        <f t="shared" ref="C59:M59" si="1">C55+C57+C50</f>
        <v>43508756.222222231</v>
      </c>
      <c r="D59" s="21">
        <f t="shared" si="1"/>
        <v>51233431.333333373</v>
      </c>
      <c r="E59" s="21">
        <f t="shared" si="1"/>
        <v>55043385</v>
      </c>
      <c r="F59" s="21">
        <f t="shared" si="1"/>
        <v>76174320.333333343</v>
      </c>
      <c r="G59" s="21">
        <f t="shared" si="1"/>
        <v>86060874.36363633</v>
      </c>
      <c r="H59" s="21">
        <f t="shared" si="1"/>
        <v>85843319.25</v>
      </c>
      <c r="I59" s="21">
        <f t="shared" si="1"/>
        <v>99797683.666666701</v>
      </c>
      <c r="J59" s="21">
        <f t="shared" si="1"/>
        <v>113040673.41666672</v>
      </c>
      <c r="K59" s="21">
        <f t="shared" si="1"/>
        <v>123031816.81818181</v>
      </c>
      <c r="L59" s="21">
        <f t="shared" si="1"/>
        <v>154460695.92307696</v>
      </c>
      <c r="M59" s="21">
        <f t="shared" si="1"/>
        <v>197995633.63636413</v>
      </c>
      <c r="N59" s="21">
        <v>213594377</v>
      </c>
      <c r="O59" s="21">
        <v>271319579</v>
      </c>
      <c r="P59" s="21">
        <v>302244396</v>
      </c>
      <c r="Q59" s="21">
        <v>304702017</v>
      </c>
      <c r="R59" s="21">
        <v>353332789</v>
      </c>
      <c r="S59" s="21">
        <v>464427093</v>
      </c>
    </row>
    <row r="60" spans="1:19" x14ac:dyDescent="0.2">
      <c r="A60" s="10"/>
      <c r="B60" s="9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x14ac:dyDescent="0.2">
      <c r="A61" s="10" t="s">
        <v>89</v>
      </c>
      <c r="B61" s="9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 x14ac:dyDescent="0.2">
      <c r="A62" s="10" t="s">
        <v>90</v>
      </c>
      <c r="B62" s="9" t="s">
        <v>4</v>
      </c>
      <c r="C62" s="18">
        <v>12266017.333333334</v>
      </c>
      <c r="D62" s="18">
        <v>12208009.75</v>
      </c>
      <c r="E62" s="18">
        <v>13424329.6</v>
      </c>
      <c r="F62" s="18">
        <v>17992519.166666701</v>
      </c>
      <c r="G62" s="18">
        <v>19935378.636363599</v>
      </c>
      <c r="H62" s="18">
        <v>20696509.916666701</v>
      </c>
      <c r="I62" s="18">
        <v>23147752.333333299</v>
      </c>
      <c r="J62" s="18">
        <v>22222482</v>
      </c>
      <c r="K62" s="18">
        <v>25332813.909090899</v>
      </c>
      <c r="L62" s="18">
        <v>27322151.846153799</v>
      </c>
      <c r="M62" s="18">
        <v>33801460.909090899</v>
      </c>
      <c r="N62" s="18">
        <v>36423728</v>
      </c>
      <c r="O62" s="18">
        <v>39340360</v>
      </c>
      <c r="P62" s="18">
        <v>39784713</v>
      </c>
      <c r="Q62" s="18">
        <v>40748830</v>
      </c>
      <c r="R62" s="18">
        <v>54876055</v>
      </c>
      <c r="S62" s="18">
        <v>56115893</v>
      </c>
    </row>
    <row r="63" spans="1:19" x14ac:dyDescent="0.2">
      <c r="A63" s="10" t="s">
        <v>91</v>
      </c>
      <c r="B63" s="9" t="s">
        <v>4</v>
      </c>
      <c r="C63" s="18">
        <v>2482804.222222222</v>
      </c>
      <c r="D63" s="18">
        <v>2219269.3333333302</v>
      </c>
      <c r="E63" s="18">
        <v>8188496.5</v>
      </c>
      <c r="F63" s="18">
        <v>3855786.0833333302</v>
      </c>
      <c r="G63" s="18">
        <v>3471502.63636364</v>
      </c>
      <c r="H63" s="18">
        <v>10610501.3333333</v>
      </c>
      <c r="I63" s="18">
        <v>21191071.916666701</v>
      </c>
      <c r="J63" s="18">
        <v>17958487.5</v>
      </c>
      <c r="K63" s="18">
        <v>13855580.909090901</v>
      </c>
      <c r="L63" s="18">
        <v>8592028.6153846197</v>
      </c>
      <c r="M63" s="18">
        <v>9994159.6363636404</v>
      </c>
      <c r="N63" s="18">
        <v>15615436</v>
      </c>
      <c r="O63" s="18">
        <v>30201838</v>
      </c>
      <c r="P63" s="18">
        <v>22791772</v>
      </c>
      <c r="Q63" s="18">
        <v>33332883</v>
      </c>
      <c r="R63" s="18">
        <v>36139526</v>
      </c>
      <c r="S63" s="18">
        <v>32622419</v>
      </c>
    </row>
    <row r="64" spans="1:19" x14ac:dyDescent="0.2">
      <c r="A64" s="10" t="s">
        <v>92</v>
      </c>
      <c r="B64" s="9" t="s">
        <v>4</v>
      </c>
      <c r="C64" s="18">
        <v>3861198.6666666665</v>
      </c>
      <c r="D64" s="18">
        <v>2455871</v>
      </c>
      <c r="E64" s="18">
        <v>2262621.1</v>
      </c>
      <c r="F64" s="18">
        <v>1862555.25</v>
      </c>
      <c r="G64" s="18">
        <v>9745915.7272727303</v>
      </c>
      <c r="H64" s="18">
        <v>1928938.58333333</v>
      </c>
      <c r="I64" s="18">
        <v>1985230.83333333</v>
      </c>
      <c r="J64" s="18">
        <v>3075868.75</v>
      </c>
      <c r="K64" s="18">
        <v>5334080.1818181798</v>
      </c>
      <c r="L64" s="18">
        <v>2382210.3076923098</v>
      </c>
      <c r="M64" s="18">
        <v>9862758.1818181798</v>
      </c>
      <c r="N64" s="18">
        <v>2854771</v>
      </c>
      <c r="O64" s="18">
        <v>13213428</v>
      </c>
      <c r="P64" s="18">
        <v>13950124</v>
      </c>
      <c r="Q64" s="18">
        <v>2314928</v>
      </c>
      <c r="R64" s="18">
        <v>39254114</v>
      </c>
      <c r="S64" s="18">
        <v>29730004</v>
      </c>
    </row>
    <row r="65" spans="1:19" x14ac:dyDescent="0.2">
      <c r="A65" s="10" t="s">
        <v>43</v>
      </c>
      <c r="B65" s="9" t="s">
        <v>4</v>
      </c>
      <c r="C65" s="22">
        <f>SUM(C62:C64)</f>
        <v>18610020.222222224</v>
      </c>
      <c r="D65" s="22">
        <f t="shared" ref="D65:M65" si="2">SUM(D62:D64)</f>
        <v>16883150.083333328</v>
      </c>
      <c r="E65" s="22">
        <f t="shared" si="2"/>
        <v>23875447.200000003</v>
      </c>
      <c r="F65" s="22">
        <f t="shared" si="2"/>
        <v>23710860.50000003</v>
      </c>
      <c r="G65" s="22">
        <f t="shared" si="2"/>
        <v>33152796.99999997</v>
      </c>
      <c r="H65" s="22">
        <f t="shared" si="2"/>
        <v>33235949.833333328</v>
      </c>
      <c r="I65" s="22">
        <f t="shared" si="2"/>
        <v>46324055.083333328</v>
      </c>
      <c r="J65" s="22">
        <f t="shared" si="2"/>
        <v>43256838.25</v>
      </c>
      <c r="K65" s="22">
        <f t="shared" si="2"/>
        <v>44522474.999999978</v>
      </c>
      <c r="L65" s="22">
        <f t="shared" si="2"/>
        <v>38296390.769230731</v>
      </c>
      <c r="M65" s="22">
        <f t="shared" si="2"/>
        <v>53658378.727272719</v>
      </c>
      <c r="N65" s="22">
        <v>54893936</v>
      </c>
      <c r="O65" s="22">
        <v>82755627</v>
      </c>
      <c r="P65" s="22">
        <v>76526609</v>
      </c>
      <c r="Q65" s="22">
        <v>76396641</v>
      </c>
      <c r="R65" s="22">
        <v>130269695</v>
      </c>
      <c r="S65" s="22">
        <v>118468316</v>
      </c>
    </row>
    <row r="66" spans="1:19" x14ac:dyDescent="0.2">
      <c r="A66" s="10"/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17"/>
      <c r="N66" s="17"/>
      <c r="O66" s="17"/>
      <c r="P66" s="17"/>
      <c r="Q66" s="17"/>
      <c r="R66" s="17"/>
      <c r="S66" s="17"/>
    </row>
    <row r="67" spans="1:19" x14ac:dyDescent="0.2">
      <c r="A67" s="10" t="s">
        <v>44</v>
      </c>
      <c r="B67" s="9" t="s">
        <v>4</v>
      </c>
      <c r="C67" s="21">
        <f>C59+C65</f>
        <v>62118776.444444455</v>
      </c>
      <c r="D67" s="21">
        <f t="shared" ref="D67:M67" si="3">D59+D65</f>
        <v>68116581.416666701</v>
      </c>
      <c r="E67" s="21">
        <f t="shared" si="3"/>
        <v>78918832.200000003</v>
      </c>
      <c r="F67" s="21">
        <f t="shared" si="3"/>
        <v>99885180.833333373</v>
      </c>
      <c r="G67" s="21">
        <f t="shared" si="3"/>
        <v>119213671.3636363</v>
      </c>
      <c r="H67" s="21">
        <f t="shared" si="3"/>
        <v>119079269.08333333</v>
      </c>
      <c r="I67" s="21">
        <f t="shared" si="3"/>
        <v>146121738.75000003</v>
      </c>
      <c r="J67" s="21">
        <f t="shared" si="3"/>
        <v>156297511.66666672</v>
      </c>
      <c r="K67" s="21">
        <f t="shared" si="3"/>
        <v>167554291.81818178</v>
      </c>
      <c r="L67" s="21">
        <f t="shared" si="3"/>
        <v>192757086.69230768</v>
      </c>
      <c r="M67" s="21">
        <f t="shared" si="3"/>
        <v>251654012.36363685</v>
      </c>
      <c r="N67" s="21">
        <v>268488313</v>
      </c>
      <c r="O67" s="21">
        <v>354075206</v>
      </c>
      <c r="P67" s="21">
        <v>378771005</v>
      </c>
      <c r="Q67" s="21">
        <v>381098658</v>
      </c>
      <c r="R67" s="21">
        <v>483602484</v>
      </c>
      <c r="S67" s="21">
        <v>582895409</v>
      </c>
    </row>
    <row r="68" spans="1:19" x14ac:dyDescent="0.2">
      <c r="A68" s="28"/>
      <c r="B68" s="9"/>
      <c r="C68" s="23"/>
      <c r="D68" s="23"/>
      <c r="N68" s="17"/>
      <c r="O68" s="17"/>
      <c r="P68" s="17"/>
      <c r="Q68" s="17"/>
    </row>
    <row r="69" spans="1:19" x14ac:dyDescent="0.2">
      <c r="A69" s="10" t="s">
        <v>93</v>
      </c>
      <c r="B69" s="9"/>
      <c r="C69" s="23"/>
      <c r="D69" s="23"/>
      <c r="N69" s="19"/>
      <c r="O69" s="19"/>
      <c r="P69" s="19"/>
      <c r="Q69" s="19"/>
    </row>
    <row r="70" spans="1:19" x14ac:dyDescent="0.2">
      <c r="A70" s="10" t="s">
        <v>94</v>
      </c>
      <c r="B70" s="9" t="s">
        <v>4</v>
      </c>
      <c r="C70" s="21">
        <f>C67-C76</f>
        <v>37028585.000000015</v>
      </c>
      <c r="D70" s="21">
        <f t="shared" ref="D70:M70" si="4">D67-D76</f>
        <v>10186094.5</v>
      </c>
      <c r="E70" s="21">
        <f t="shared" si="4"/>
        <v>17788761.700000003</v>
      </c>
      <c r="F70" s="21">
        <f t="shared" si="4"/>
        <v>24433548.916666746</v>
      </c>
      <c r="G70" s="21">
        <f t="shared" si="4"/>
        <v>27361103.909090891</v>
      </c>
      <c r="H70" s="21">
        <f t="shared" si="4"/>
        <v>28645531.75</v>
      </c>
      <c r="I70" s="21">
        <f t="shared" si="4"/>
        <v>51826454.083333358</v>
      </c>
      <c r="J70" s="21">
        <f t="shared" si="4"/>
        <v>58553262.999999985</v>
      </c>
      <c r="K70" s="21">
        <f t="shared" si="4"/>
        <v>69491160.090909049</v>
      </c>
      <c r="L70" s="21">
        <f t="shared" si="4"/>
        <v>74682677.00000006</v>
      </c>
      <c r="M70" s="21">
        <f t="shared" si="4"/>
        <v>92832593.000000715</v>
      </c>
      <c r="N70" s="21">
        <v>93589050</v>
      </c>
      <c r="O70" s="21">
        <v>137262818</v>
      </c>
      <c r="P70" s="21">
        <v>147326898</v>
      </c>
      <c r="Q70" s="21">
        <v>146212021</v>
      </c>
      <c r="R70" s="21">
        <v>225780778</v>
      </c>
      <c r="S70" s="21">
        <v>265870842</v>
      </c>
    </row>
    <row r="71" spans="1:19" x14ac:dyDescent="0.2">
      <c r="A71" s="10"/>
      <c r="B71" s="9"/>
      <c r="C71" s="23"/>
      <c r="D71" s="23"/>
      <c r="E71" s="23"/>
      <c r="F71" s="23"/>
      <c r="G71" s="23"/>
      <c r="H71" s="23"/>
      <c r="I71" s="23"/>
      <c r="J71" s="23"/>
      <c r="K71" s="23"/>
      <c r="L71" s="23"/>
      <c r="N71" s="18"/>
      <c r="O71" s="18"/>
      <c r="P71" s="18"/>
      <c r="Q71" s="18"/>
      <c r="R71" s="18"/>
      <c r="S71" s="18"/>
    </row>
    <row r="72" spans="1:19" x14ac:dyDescent="0.2">
      <c r="A72" s="10" t="s">
        <v>95</v>
      </c>
      <c r="B72" s="9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18"/>
      <c r="N72" s="18"/>
      <c r="O72" s="18"/>
      <c r="P72" s="18"/>
      <c r="Q72" s="18"/>
      <c r="R72" s="18"/>
      <c r="S72" s="18"/>
    </row>
    <row r="73" spans="1:19" x14ac:dyDescent="0.2">
      <c r="A73" s="10" t="s">
        <v>96</v>
      </c>
      <c r="B73" s="9" t="s">
        <v>4</v>
      </c>
      <c r="C73" s="18">
        <v>2336293.4444444445</v>
      </c>
      <c r="D73" s="18">
        <v>1646614</v>
      </c>
      <c r="E73" s="18">
        <v>3947490</v>
      </c>
      <c r="F73" s="18">
        <v>4532352.5833333302</v>
      </c>
      <c r="G73" s="18">
        <v>4748519.9090909101</v>
      </c>
      <c r="H73" s="18">
        <v>5800817.5833333302</v>
      </c>
      <c r="I73" s="18">
        <v>5769500.9166666698</v>
      </c>
      <c r="J73" s="18">
        <v>6477747.0833333302</v>
      </c>
      <c r="K73" s="18">
        <v>7529928.7272727303</v>
      </c>
      <c r="L73" s="18">
        <v>7435847.5384615399</v>
      </c>
      <c r="M73" s="18">
        <v>9069829.7272727303</v>
      </c>
      <c r="N73" s="18">
        <v>9997171</v>
      </c>
      <c r="O73" s="18">
        <v>12531745</v>
      </c>
      <c r="P73" s="18">
        <v>12720722</v>
      </c>
      <c r="Q73" s="18">
        <v>12268433</v>
      </c>
      <c r="R73" s="18">
        <v>14677381</v>
      </c>
      <c r="S73" s="18">
        <v>16965671</v>
      </c>
    </row>
    <row r="74" spans="1:19" x14ac:dyDescent="0.2">
      <c r="A74" s="10" t="s">
        <v>97</v>
      </c>
      <c r="B74" s="9" t="s">
        <v>4</v>
      </c>
      <c r="C74" s="18">
        <v>10129704</v>
      </c>
      <c r="D74" s="18">
        <v>42118381.5</v>
      </c>
      <c r="E74" s="18">
        <v>38295986.600000001</v>
      </c>
      <c r="F74" s="18">
        <v>52359620.833333299</v>
      </c>
      <c r="G74" s="18">
        <v>68609120.636363596</v>
      </c>
      <c r="H74" s="18">
        <v>61449950.583333299</v>
      </c>
      <c r="I74" s="18">
        <v>63447941.75</v>
      </c>
      <c r="J74" s="18">
        <v>64495745.416666701</v>
      </c>
      <c r="K74" s="18">
        <v>62564117</v>
      </c>
      <c r="L74" s="18">
        <v>79489135.615384594</v>
      </c>
      <c r="M74" s="18">
        <v>104477166.272727</v>
      </c>
      <c r="N74" s="18">
        <v>117924612</v>
      </c>
      <c r="O74" s="18">
        <v>171020365</v>
      </c>
      <c r="P74" s="18">
        <v>179274074</v>
      </c>
      <c r="Q74" s="18">
        <v>171046088</v>
      </c>
      <c r="R74" s="18">
        <v>202747352</v>
      </c>
      <c r="S74" s="18">
        <v>247904509</v>
      </c>
    </row>
    <row r="75" spans="1:19" x14ac:dyDescent="0.2">
      <c r="A75" s="10" t="s">
        <v>98</v>
      </c>
      <c r="B75" s="9" t="s">
        <v>4</v>
      </c>
      <c r="C75" s="18">
        <v>12624194</v>
      </c>
      <c r="D75" s="18">
        <v>14165491.4166667</v>
      </c>
      <c r="E75" s="18">
        <v>18886593.899999999</v>
      </c>
      <c r="F75" s="18">
        <v>18559658.5</v>
      </c>
      <c r="G75" s="18">
        <v>18494926.909090899</v>
      </c>
      <c r="H75" s="18">
        <v>23182969.166666701</v>
      </c>
      <c r="I75" s="18">
        <v>25077842</v>
      </c>
      <c r="J75" s="18">
        <v>26770756.166666701</v>
      </c>
      <c r="K75" s="18">
        <v>27969086</v>
      </c>
      <c r="L75" s="18">
        <v>31149426.538461499</v>
      </c>
      <c r="M75" s="18">
        <v>45274423.363636397</v>
      </c>
      <c r="N75" s="18">
        <v>46977481</v>
      </c>
      <c r="O75" s="18">
        <v>33260278</v>
      </c>
      <c r="P75" s="18">
        <v>39449310</v>
      </c>
      <c r="Q75" s="18">
        <v>51572116</v>
      </c>
      <c r="R75" s="18">
        <v>40396973</v>
      </c>
      <c r="S75" s="18">
        <v>52154387</v>
      </c>
    </row>
    <row r="76" spans="1:19" x14ac:dyDescent="0.2">
      <c r="A76" s="9" t="s">
        <v>45</v>
      </c>
      <c r="B76" s="9" t="s">
        <v>4</v>
      </c>
      <c r="C76" s="22">
        <f>SUM(C73:C75)</f>
        <v>25090191.444444444</v>
      </c>
      <c r="D76" s="22">
        <f t="shared" ref="D76:M76" si="5">SUM(D73:D75)</f>
        <v>57930486.916666701</v>
      </c>
      <c r="E76" s="22">
        <f t="shared" si="5"/>
        <v>61130070.5</v>
      </c>
      <c r="F76" s="22">
        <f t="shared" si="5"/>
        <v>75451631.916666627</v>
      </c>
      <c r="G76" s="22">
        <f t="shared" si="5"/>
        <v>91852567.454545408</v>
      </c>
      <c r="H76" s="22">
        <f t="shared" si="5"/>
        <v>90433737.333333328</v>
      </c>
      <c r="I76" s="22">
        <f t="shared" si="5"/>
        <v>94295284.666666672</v>
      </c>
      <c r="J76" s="22">
        <f t="shared" si="5"/>
        <v>97744248.666666731</v>
      </c>
      <c r="K76" s="22">
        <f t="shared" si="5"/>
        <v>98063131.727272734</v>
      </c>
      <c r="L76" s="22">
        <f t="shared" si="5"/>
        <v>118074409.69230762</v>
      </c>
      <c r="M76" s="22">
        <f t="shared" si="5"/>
        <v>158821419.36363614</v>
      </c>
      <c r="N76" s="22">
        <v>174899263</v>
      </c>
      <c r="O76" s="22">
        <v>216812387</v>
      </c>
      <c r="P76" s="22">
        <v>231444106</v>
      </c>
      <c r="Q76" s="22">
        <v>234886637</v>
      </c>
      <c r="R76" s="22">
        <v>257821707</v>
      </c>
      <c r="S76" s="22">
        <v>317024567</v>
      </c>
    </row>
    <row r="77" spans="1:19" x14ac:dyDescent="0.2">
      <c r="A77" s="9"/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17"/>
      <c r="N77" s="17"/>
      <c r="O77" s="17"/>
      <c r="P77" s="17"/>
      <c r="Q77" s="17"/>
      <c r="R77" s="17"/>
      <c r="S77" s="17"/>
    </row>
    <row r="78" spans="1:19" x14ac:dyDescent="0.2">
      <c r="A78" s="11" t="s">
        <v>46</v>
      </c>
      <c r="B78" s="12" t="s">
        <v>4</v>
      </c>
      <c r="C78" s="21">
        <f>C76+C70</f>
        <v>62118776.444444463</v>
      </c>
      <c r="D78" s="21">
        <f t="shared" ref="D78:M78" si="6">D76+D70</f>
        <v>68116581.416666701</v>
      </c>
      <c r="E78" s="21">
        <f t="shared" si="6"/>
        <v>78918832.200000003</v>
      </c>
      <c r="F78" s="21">
        <f t="shared" si="6"/>
        <v>99885180.833333373</v>
      </c>
      <c r="G78" s="21">
        <f t="shared" si="6"/>
        <v>119213671.3636363</v>
      </c>
      <c r="H78" s="21">
        <f t="shared" si="6"/>
        <v>119079269.08333333</v>
      </c>
      <c r="I78" s="21">
        <f t="shared" si="6"/>
        <v>146121738.75000003</v>
      </c>
      <c r="J78" s="21">
        <f t="shared" si="6"/>
        <v>156297511.66666672</v>
      </c>
      <c r="K78" s="21">
        <f t="shared" si="6"/>
        <v>167554291.81818178</v>
      </c>
      <c r="L78" s="21">
        <f t="shared" si="6"/>
        <v>192757086.69230768</v>
      </c>
      <c r="M78" s="21">
        <f t="shared" si="6"/>
        <v>251654012.36363685</v>
      </c>
      <c r="N78" s="21">
        <v>268488313</v>
      </c>
      <c r="O78" s="21">
        <v>354075206</v>
      </c>
      <c r="P78" s="21">
        <v>378771005</v>
      </c>
      <c r="Q78" s="21">
        <v>381098658</v>
      </c>
      <c r="R78" s="21">
        <v>483602484</v>
      </c>
      <c r="S78" s="21">
        <v>582895409</v>
      </c>
    </row>
    <row r="79" spans="1:19" x14ac:dyDescent="0.2">
      <c r="A79" s="14"/>
      <c r="B79" s="9"/>
    </row>
    <row r="80" spans="1:19" x14ac:dyDescent="0.2">
      <c r="A80" s="14"/>
      <c r="B80" s="9"/>
    </row>
    <row r="81" spans="1:19" s="5" customFormat="1" ht="15.75" x14ac:dyDescent="0.25">
      <c r="A81" s="34" t="s">
        <v>49</v>
      </c>
      <c r="B81" s="15"/>
    </row>
    <row r="82" spans="1:19" x14ac:dyDescent="0.2">
      <c r="A82" s="10" t="s">
        <v>115</v>
      </c>
      <c r="B82" s="15"/>
    </row>
    <row r="83" spans="1:19" s="5" customFormat="1" x14ac:dyDescent="0.2">
      <c r="A83" s="35"/>
      <c r="B83" s="36"/>
      <c r="C83" s="36">
        <v>2008</v>
      </c>
      <c r="D83" s="36">
        <v>2009</v>
      </c>
      <c r="E83" s="37">
        <v>2010</v>
      </c>
      <c r="F83" s="37">
        <v>2011</v>
      </c>
      <c r="G83" s="37">
        <v>2012</v>
      </c>
      <c r="H83" s="37">
        <v>2013</v>
      </c>
      <c r="I83" s="37">
        <v>2014</v>
      </c>
      <c r="J83" s="37">
        <v>2015</v>
      </c>
      <c r="K83" s="37">
        <v>2016</v>
      </c>
      <c r="L83" s="37">
        <v>2017</v>
      </c>
      <c r="M83" s="44">
        <v>2018</v>
      </c>
      <c r="N83" s="44">
        <v>2019</v>
      </c>
      <c r="O83" s="44">
        <v>2020</v>
      </c>
      <c r="P83" s="44">
        <v>2021</v>
      </c>
      <c r="Q83" s="44">
        <v>2022</v>
      </c>
      <c r="R83" s="37">
        <v>2023</v>
      </c>
      <c r="S83" s="37">
        <v>2024</v>
      </c>
    </row>
    <row r="84" spans="1:19" x14ac:dyDescent="0.2">
      <c r="A84" s="10" t="s">
        <v>8</v>
      </c>
      <c r="B84" s="9" t="s">
        <v>3</v>
      </c>
      <c r="C84" s="29">
        <f t="shared" ref="C84:O84" si="7">((C37+C39)/C67)*100</f>
        <v>11.33671220229059</v>
      </c>
      <c r="D84" s="29">
        <f t="shared" si="7"/>
        <v>5.9953706059017415</v>
      </c>
      <c r="E84" s="29">
        <f t="shared" si="7"/>
        <v>6.2680986715453191</v>
      </c>
      <c r="F84" s="29">
        <f t="shared" si="7"/>
        <v>8.2145353225413285</v>
      </c>
      <c r="G84" s="29">
        <f t="shared" si="7"/>
        <v>5.9351017005268565</v>
      </c>
      <c r="H84" s="29">
        <f t="shared" si="7"/>
        <v>6.9557682573643582</v>
      </c>
      <c r="I84" s="29">
        <f t="shared" si="7"/>
        <v>6.6194959225131171</v>
      </c>
      <c r="J84" s="29">
        <f t="shared" si="7"/>
        <v>4.8792826804120351</v>
      </c>
      <c r="K84" s="29">
        <f t="shared" si="7"/>
        <v>6.831418151900392</v>
      </c>
      <c r="L84" s="29">
        <f t="shared" si="7"/>
        <v>3.5484026723763349</v>
      </c>
      <c r="M84" s="29">
        <f t="shared" si="7"/>
        <v>4.8578040945366947</v>
      </c>
      <c r="N84" s="29">
        <f t="shared" si="7"/>
        <v>4.2034034457209319</v>
      </c>
      <c r="O84" s="29">
        <f t="shared" si="7"/>
        <v>4.2548330819865425</v>
      </c>
      <c r="P84" s="29">
        <f t="shared" ref="P84:S84" si="8">((P37+P39)/P67)*100</f>
        <v>3.9252542575163583</v>
      </c>
      <c r="Q84" s="29">
        <f t="shared" si="8"/>
        <v>2.4325913527619929</v>
      </c>
      <c r="R84" s="29">
        <f t="shared" si="8"/>
        <v>5.589504374836916</v>
      </c>
      <c r="S84" s="29">
        <f t="shared" si="8"/>
        <v>7.7401674989003046</v>
      </c>
    </row>
    <row r="85" spans="1:19" x14ac:dyDescent="0.2">
      <c r="A85" s="10" t="s">
        <v>9</v>
      </c>
      <c r="B85" s="9" t="s">
        <v>3</v>
      </c>
      <c r="C85" s="29">
        <f t="shared" ref="C85:O85" si="9">(C37/C23)*100</f>
        <v>24.616850347878589</v>
      </c>
      <c r="D85" s="29">
        <f t="shared" si="9"/>
        <v>12.997600609382406</v>
      </c>
      <c r="E85" s="29">
        <f t="shared" si="9"/>
        <v>13.454847356797575</v>
      </c>
      <c r="F85" s="29">
        <f t="shared" si="9"/>
        <v>18.411475444755503</v>
      </c>
      <c r="G85" s="29">
        <f t="shared" si="9"/>
        <v>15.142995051255303</v>
      </c>
      <c r="H85" s="29">
        <f t="shared" si="9"/>
        <v>16.633675100431997</v>
      </c>
      <c r="I85" s="29">
        <f t="shared" si="9"/>
        <v>17.928124771589431</v>
      </c>
      <c r="J85" s="29">
        <f t="shared" si="9"/>
        <v>12.973585752291921</v>
      </c>
      <c r="K85" s="29">
        <f t="shared" si="9"/>
        <v>15.896404487966228</v>
      </c>
      <c r="L85" s="29">
        <f t="shared" si="9"/>
        <v>10.087226668569228</v>
      </c>
      <c r="M85" s="29">
        <f t="shared" si="9"/>
        <v>12.925295054763492</v>
      </c>
      <c r="N85" s="29">
        <f t="shared" si="9"/>
        <v>12.282467821857033</v>
      </c>
      <c r="O85" s="29">
        <f t="shared" si="9"/>
        <v>13.756513525437553</v>
      </c>
      <c r="P85" s="29">
        <f t="shared" ref="P85:S85" si="10">(P37/P23)*100</f>
        <v>13.492126600935221</v>
      </c>
      <c r="Q85" s="29">
        <f t="shared" si="10"/>
        <v>8.2412647711634168</v>
      </c>
      <c r="R85" s="29">
        <f t="shared" si="10"/>
        <v>18.511719202006059</v>
      </c>
      <c r="S85" s="29">
        <f t="shared" si="10"/>
        <v>23.430593914865099</v>
      </c>
    </row>
    <row r="86" spans="1:19" x14ac:dyDescent="0.2">
      <c r="A86" s="10" t="s">
        <v>16</v>
      </c>
      <c r="B86" s="9" t="s">
        <v>3</v>
      </c>
      <c r="C86" s="29">
        <f t="shared" ref="C86:O86" si="11">((C37+C39)/C109)*100</f>
        <v>24.120483572369551</v>
      </c>
      <c r="D86" s="29">
        <f t="shared" si="11"/>
        <v>13.014679539107693</v>
      </c>
      <c r="E86" s="29">
        <f t="shared" si="11"/>
        <v>15.327295904230182</v>
      </c>
      <c r="F86" s="29">
        <f t="shared" si="11"/>
        <v>19.035176029945099</v>
      </c>
      <c r="G86" s="29">
        <f t="shared" si="11"/>
        <v>15.305196024993982</v>
      </c>
      <c r="H86" s="29">
        <f t="shared" si="11"/>
        <v>16.870667188006841</v>
      </c>
      <c r="I86" s="29">
        <f t="shared" si="11"/>
        <v>17.778971967906433</v>
      </c>
      <c r="J86" s="29">
        <f t="shared" si="11"/>
        <v>14.152821774156987</v>
      </c>
      <c r="K86" s="29">
        <f t="shared" si="11"/>
        <v>16.483883737984169</v>
      </c>
      <c r="L86" s="29">
        <f t="shared" si="11"/>
        <v>10.40956774631068</v>
      </c>
      <c r="M86" s="29">
        <f t="shared" si="11"/>
        <v>13.191473812002808</v>
      </c>
      <c r="N86" s="29">
        <f t="shared" si="11"/>
        <v>12.252996972581254</v>
      </c>
      <c r="O86" s="29">
        <f t="shared" si="11"/>
        <v>13.96792290806691</v>
      </c>
      <c r="P86" s="29">
        <f t="shared" ref="P86:S86" si="12">((P37+P39)/P109)*100</f>
        <v>13.810640485314957</v>
      </c>
      <c r="Q86" s="29">
        <f t="shared" si="12"/>
        <v>8.4999408249974575</v>
      </c>
      <c r="R86" s="29">
        <f t="shared" si="12"/>
        <v>17.96375339994713</v>
      </c>
      <c r="S86" s="29">
        <f t="shared" si="12"/>
        <v>24.639873039646222</v>
      </c>
    </row>
    <row r="87" spans="1:19" x14ac:dyDescent="0.2">
      <c r="A87" s="10" t="s">
        <v>10</v>
      </c>
      <c r="B87" s="9" t="s">
        <v>3</v>
      </c>
      <c r="C87" s="29">
        <f t="shared" ref="C87:O87" si="13">(C65/C75)*100</f>
        <v>147.41551200989323</v>
      </c>
      <c r="D87" s="29">
        <f t="shared" si="13"/>
        <v>119.18506451155737</v>
      </c>
      <c r="E87" s="29">
        <f t="shared" si="13"/>
        <v>126.41478567503907</v>
      </c>
      <c r="F87" s="29">
        <f t="shared" si="13"/>
        <v>127.75483180361336</v>
      </c>
      <c r="G87" s="29">
        <f t="shared" si="13"/>
        <v>179.25346319538153</v>
      </c>
      <c r="H87" s="29">
        <f t="shared" si="13"/>
        <v>143.36364593505633</v>
      </c>
      <c r="I87" s="29">
        <f t="shared" si="13"/>
        <v>184.72105806924426</v>
      </c>
      <c r="J87" s="29">
        <f t="shared" si="13"/>
        <v>161.58242965083204</v>
      </c>
      <c r="K87" s="29">
        <f t="shared" si="13"/>
        <v>159.18459044389215</v>
      </c>
      <c r="L87" s="29">
        <f t="shared" si="13"/>
        <v>122.94412778978314</v>
      </c>
      <c r="M87" s="29">
        <f t="shared" si="13"/>
        <v>118.51808314884065</v>
      </c>
      <c r="N87" s="29">
        <f t="shared" si="13"/>
        <v>116.85159534203207</v>
      </c>
      <c r="O87" s="29">
        <f t="shared" si="13"/>
        <v>248.81219273031934</v>
      </c>
      <c r="P87" s="29">
        <f t="shared" ref="P87:S87" si="14">(P65/P75)*100</f>
        <v>193.98719267840173</v>
      </c>
      <c r="Q87" s="29">
        <f t="shared" si="14"/>
        <v>148.13555643130874</v>
      </c>
      <c r="R87" s="29">
        <f t="shared" si="14"/>
        <v>322.47390169555524</v>
      </c>
      <c r="S87" s="29">
        <f t="shared" si="14"/>
        <v>227.14928276311633</v>
      </c>
    </row>
    <row r="88" spans="1:19" x14ac:dyDescent="0.2">
      <c r="A88" s="10" t="s">
        <v>11</v>
      </c>
      <c r="B88" s="9" t="s">
        <v>3</v>
      </c>
      <c r="C88" s="29">
        <f t="shared" ref="C88:O88" si="15">((C65-C62)/C75)*100</f>
        <v>50.252736047060829</v>
      </c>
      <c r="D88" s="29">
        <f t="shared" si="15"/>
        <v>33.00372853872684</v>
      </c>
      <c r="E88" s="29">
        <f t="shared" si="15"/>
        <v>55.336169429682101</v>
      </c>
      <c r="F88" s="29">
        <f t="shared" si="15"/>
        <v>30.810595643951793</v>
      </c>
      <c r="G88" s="29">
        <f t="shared" si="15"/>
        <v>71.465101909321689</v>
      </c>
      <c r="H88" s="29">
        <f t="shared" si="15"/>
        <v>54.089016063983209</v>
      </c>
      <c r="I88" s="29">
        <f t="shared" si="15"/>
        <v>92.417452626107263</v>
      </c>
      <c r="J88" s="29">
        <f t="shared" si="15"/>
        <v>78.572140880318813</v>
      </c>
      <c r="K88" s="29">
        <f t="shared" si="15"/>
        <v>68.610254517824004</v>
      </c>
      <c r="L88" s="29">
        <f t="shared" si="15"/>
        <v>35.230950109231003</v>
      </c>
      <c r="M88" s="29">
        <f t="shared" si="15"/>
        <v>43.859018719453289</v>
      </c>
      <c r="N88" s="29">
        <f t="shared" si="15"/>
        <v>39.317152829033127</v>
      </c>
      <c r="O88" s="29">
        <f t="shared" si="15"/>
        <v>130.53188250561226</v>
      </c>
      <c r="P88" s="29">
        <f t="shared" ref="P88:S88" si="16">((P65-P62)/P75)*100</f>
        <v>93.136980089132109</v>
      </c>
      <c r="Q88" s="29">
        <f t="shared" si="16"/>
        <v>69.12225784957127</v>
      </c>
      <c r="R88" s="29">
        <f t="shared" si="16"/>
        <v>186.63190432609889</v>
      </c>
      <c r="S88" s="29">
        <f t="shared" si="16"/>
        <v>119.55355356779478</v>
      </c>
    </row>
    <row r="89" spans="1:19" x14ac:dyDescent="0.2">
      <c r="A89" s="10" t="s">
        <v>12</v>
      </c>
      <c r="B89" s="9" t="s">
        <v>3</v>
      </c>
      <c r="C89" s="29">
        <f t="shared" ref="C89:O89" si="17">((C37+C39)/C40)*100</f>
        <v>396.31756097019672</v>
      </c>
      <c r="D89" s="29">
        <f t="shared" si="17"/>
        <v>215.47969132373669</v>
      </c>
      <c r="E89" s="29">
        <f t="shared" si="17"/>
        <v>219.38476742631053</v>
      </c>
      <c r="F89" s="29">
        <f t="shared" si="17"/>
        <v>272.62736417838391</v>
      </c>
      <c r="G89" s="29">
        <f t="shared" si="17"/>
        <v>198.63789697665661</v>
      </c>
      <c r="H89" s="29">
        <f t="shared" si="17"/>
        <v>248.29163590641278</v>
      </c>
      <c r="I89" s="29">
        <f t="shared" si="17"/>
        <v>333.94729066911049</v>
      </c>
      <c r="J89" s="29">
        <f t="shared" si="17"/>
        <v>270.77247037918318</v>
      </c>
      <c r="K89" s="29">
        <f t="shared" si="17"/>
        <v>1718.3683725301069</v>
      </c>
      <c r="L89" s="29">
        <f t="shared" si="17"/>
        <v>231.2482989730548</v>
      </c>
      <c r="M89" s="29">
        <f t="shared" si="17"/>
        <v>318.73128925795709</v>
      </c>
      <c r="N89" s="29">
        <f t="shared" si="17"/>
        <v>266.87133117294633</v>
      </c>
      <c r="O89" s="29">
        <f t="shared" si="17"/>
        <v>162.31092619405439</v>
      </c>
      <c r="P89" s="29">
        <f t="shared" ref="P89:S89" si="18">((P37+P39)/P40)*100</f>
        <v>500.63708830441237</v>
      </c>
      <c r="Q89" s="29">
        <f t="shared" si="18"/>
        <v>163.00292613487508</v>
      </c>
      <c r="R89" s="29">
        <f t="shared" si="18"/>
        <v>236.47500056645208</v>
      </c>
      <c r="S89" s="29">
        <f t="shared" si="18"/>
        <v>326.56946977234639</v>
      </c>
    </row>
    <row r="90" spans="1:19" x14ac:dyDescent="0.2">
      <c r="A90" s="10" t="s">
        <v>13</v>
      </c>
      <c r="B90" s="9" t="s">
        <v>3</v>
      </c>
      <c r="C90" s="29">
        <f t="shared" ref="C90:O90" si="19">(C70/C78)*100</f>
        <v>59.609327677463661</v>
      </c>
      <c r="D90" s="29">
        <f t="shared" si="19"/>
        <v>14.953913258934742</v>
      </c>
      <c r="E90" s="29">
        <f t="shared" si="19"/>
        <v>22.540578977295109</v>
      </c>
      <c r="F90" s="29">
        <f t="shared" si="19"/>
        <v>24.461635562772948</v>
      </c>
      <c r="G90" s="29">
        <f t="shared" si="19"/>
        <v>22.951313885495214</v>
      </c>
      <c r="H90" s="29">
        <f t="shared" si="19"/>
        <v>24.055851174190078</v>
      </c>
      <c r="I90" s="29">
        <f t="shared" si="19"/>
        <v>35.467997114380999</v>
      </c>
      <c r="J90" s="29">
        <f t="shared" si="19"/>
        <v>37.462696862938941</v>
      </c>
      <c r="K90" s="29">
        <f t="shared" si="19"/>
        <v>41.473816836823261</v>
      </c>
      <c r="L90" s="29">
        <f t="shared" si="19"/>
        <v>38.744452036263525</v>
      </c>
      <c r="M90" s="29">
        <f t="shared" si="19"/>
        <v>36.88897789790007</v>
      </c>
      <c r="N90" s="29">
        <f t="shared" si="19"/>
        <v>34.857774237644378</v>
      </c>
      <c r="O90" s="29">
        <f t="shared" si="19"/>
        <v>38.766571528874579</v>
      </c>
      <c r="P90" s="29">
        <f t="shared" ref="P90:S90" si="20">(P70/P78)*100</f>
        <v>38.896033765836961</v>
      </c>
      <c r="Q90" s="29">
        <f t="shared" si="20"/>
        <v>38.365923870558468</v>
      </c>
      <c r="R90" s="29">
        <f t="shared" si="20"/>
        <v>46.687265981867867</v>
      </c>
      <c r="S90" s="29">
        <f t="shared" si="20"/>
        <v>45.612100883779647</v>
      </c>
    </row>
    <row r="91" spans="1:19" x14ac:dyDescent="0.2">
      <c r="A91" s="10" t="s">
        <v>14</v>
      </c>
      <c r="B91" s="9" t="s">
        <v>3</v>
      </c>
      <c r="C91" s="29">
        <f t="shared" ref="C91:O91" si="21">(C75/C78)*100</f>
        <v>20.322670088794119</v>
      </c>
      <c r="D91" s="29">
        <f t="shared" si="21"/>
        <v>20.795951766893428</v>
      </c>
      <c r="E91" s="29">
        <f t="shared" si="21"/>
        <v>23.931669252449986</v>
      </c>
      <c r="F91" s="29">
        <f t="shared" si="21"/>
        <v>18.580993041368483</v>
      </c>
      <c r="G91" s="29">
        <f t="shared" si="21"/>
        <v>15.514098926352165</v>
      </c>
      <c r="H91" s="29">
        <f t="shared" si="21"/>
        <v>19.468518193912441</v>
      </c>
      <c r="I91" s="29">
        <f t="shared" si="21"/>
        <v>17.162293724759003</v>
      </c>
      <c r="J91" s="29">
        <f t="shared" si="21"/>
        <v>17.128075732747607</v>
      </c>
      <c r="K91" s="29">
        <f t="shared" si="21"/>
        <v>16.692551230111192</v>
      </c>
      <c r="L91" s="29">
        <f t="shared" si="21"/>
        <v>16.159938434940337</v>
      </c>
      <c r="M91" s="29">
        <f t="shared" si="21"/>
        <v>17.990741708586562</v>
      </c>
      <c r="N91" s="29">
        <f t="shared" si="21"/>
        <v>17.49703012212677</v>
      </c>
      <c r="O91" s="29">
        <f t="shared" si="21"/>
        <v>9.3935631290715111</v>
      </c>
      <c r="P91" s="29">
        <f t="shared" ref="P91:S91" si="22">(P75/P78)*100</f>
        <v>10.415081798565865</v>
      </c>
      <c r="Q91" s="29">
        <f t="shared" si="22"/>
        <v>13.532484283898999</v>
      </c>
      <c r="R91" s="29">
        <f t="shared" si="22"/>
        <v>8.3533427425488576</v>
      </c>
      <c r="S91" s="29">
        <f t="shared" si="22"/>
        <v>8.9474691676633196</v>
      </c>
    </row>
    <row r="92" spans="1:19" x14ac:dyDescent="0.2">
      <c r="A92" s="11" t="s">
        <v>15</v>
      </c>
      <c r="B92" s="12" t="s">
        <v>3</v>
      </c>
      <c r="C92" s="30">
        <f t="shared" ref="C92:O92" si="23">((C74+C73)/C78)*100</f>
        <v>20.068002233742209</v>
      </c>
      <c r="D92" s="30">
        <f t="shared" si="23"/>
        <v>64.250134974171829</v>
      </c>
      <c r="E92" s="30">
        <f t="shared" si="23"/>
        <v>53.527751770254909</v>
      </c>
      <c r="F92" s="30">
        <f t="shared" si="23"/>
        <v>56.957371395858573</v>
      </c>
      <c r="G92" s="30">
        <f t="shared" si="23"/>
        <v>61.534587188152614</v>
      </c>
      <c r="H92" s="30">
        <f t="shared" si="23"/>
        <v>56.475630631897488</v>
      </c>
      <c r="I92" s="30">
        <f t="shared" si="23"/>
        <v>47.369709160859998</v>
      </c>
      <c r="J92" s="30">
        <f t="shared" si="23"/>
        <v>45.409227404313448</v>
      </c>
      <c r="K92" s="30">
        <f t="shared" si="23"/>
        <v>41.833631933065554</v>
      </c>
      <c r="L92" s="30">
        <f t="shared" si="23"/>
        <v>45.095609528796139</v>
      </c>
      <c r="M92" s="30">
        <f t="shared" si="23"/>
        <v>45.120280393513362</v>
      </c>
      <c r="N92" s="30">
        <f t="shared" si="23"/>
        <v>47.645196012684544</v>
      </c>
      <c r="O92" s="30">
        <f t="shared" si="23"/>
        <v>51.839865342053912</v>
      </c>
      <c r="P92" s="30">
        <f t="shared" ref="P92:S92" si="24">((P74+P73)/P78)*100</f>
        <v>50.688884171585414</v>
      </c>
      <c r="Q92" s="30">
        <f t="shared" si="24"/>
        <v>48.101591845542522</v>
      </c>
      <c r="R92" s="30">
        <f t="shared" si="24"/>
        <v>44.959391275583279</v>
      </c>
      <c r="S92" s="30">
        <f t="shared" si="24"/>
        <v>45.440429948557032</v>
      </c>
    </row>
    <row r="93" spans="1:19" x14ac:dyDescent="0.2">
      <c r="A93" s="14"/>
      <c r="B93" s="9"/>
    </row>
    <row r="94" spans="1:19" x14ac:dyDescent="0.2">
      <c r="A94" s="14"/>
      <c r="B94" s="9"/>
    </row>
    <row r="95" spans="1:19" s="5" customFormat="1" ht="15.75" x14ac:dyDescent="0.25">
      <c r="A95" s="34" t="s">
        <v>47</v>
      </c>
      <c r="B95" s="15"/>
    </row>
    <row r="96" spans="1:19" x14ac:dyDescent="0.2">
      <c r="A96" s="10" t="s">
        <v>115</v>
      </c>
      <c r="B96" s="15"/>
    </row>
    <row r="97" spans="1:19" s="5" customFormat="1" x14ac:dyDescent="0.2">
      <c r="A97" s="35"/>
      <c r="B97" s="36"/>
      <c r="C97" s="36">
        <v>2008</v>
      </c>
      <c r="D97" s="36">
        <v>2009</v>
      </c>
      <c r="E97" s="37">
        <v>2010</v>
      </c>
      <c r="F97" s="37">
        <v>2011</v>
      </c>
      <c r="G97" s="37">
        <v>2012</v>
      </c>
      <c r="H97" s="37">
        <v>2013</v>
      </c>
      <c r="I97" s="37">
        <v>2014</v>
      </c>
      <c r="J97" s="37">
        <v>2015</v>
      </c>
      <c r="K97" s="37">
        <v>2016</v>
      </c>
      <c r="L97" s="37">
        <v>2017</v>
      </c>
      <c r="M97" s="44">
        <v>2018</v>
      </c>
      <c r="N97" s="44">
        <v>2019</v>
      </c>
      <c r="O97" s="44">
        <v>2020</v>
      </c>
      <c r="P97" s="44">
        <v>2021</v>
      </c>
      <c r="Q97" s="44">
        <v>2022</v>
      </c>
      <c r="R97" s="37">
        <v>2023</v>
      </c>
      <c r="S97" s="37">
        <v>2024</v>
      </c>
    </row>
    <row r="98" spans="1:19" x14ac:dyDescent="0.2">
      <c r="A98" s="10" t="s">
        <v>5</v>
      </c>
      <c r="B98" s="9" t="s">
        <v>2</v>
      </c>
      <c r="C98" s="18">
        <v>2650333.36363636</v>
      </c>
      <c r="D98" s="18">
        <v>3386250</v>
      </c>
      <c r="E98" s="18">
        <v>3809818.1818181798</v>
      </c>
      <c r="F98" s="18">
        <v>4329104.5384615399</v>
      </c>
      <c r="G98" s="18">
        <v>4331636.3636363596</v>
      </c>
      <c r="H98" s="18">
        <v>4909416.6666666698</v>
      </c>
      <c r="I98" s="18">
        <v>5314000</v>
      </c>
      <c r="J98" s="18">
        <v>5587763.0833333302</v>
      </c>
      <c r="K98" s="18">
        <v>5876865.9166666698</v>
      </c>
      <c r="L98" s="18">
        <v>5136162.9230769202</v>
      </c>
      <c r="M98" s="18">
        <v>7057083.3333333302</v>
      </c>
      <c r="N98" s="18">
        <v>6133083</v>
      </c>
      <c r="O98" s="18">
        <v>6645727</v>
      </c>
      <c r="P98" s="18">
        <v>6321364</v>
      </c>
      <c r="Q98" s="18">
        <v>6046000</v>
      </c>
      <c r="R98" s="18">
        <v>6260545</v>
      </c>
      <c r="S98" s="18">
        <v>6670727</v>
      </c>
    </row>
    <row r="99" spans="1:19" x14ac:dyDescent="0.2">
      <c r="A99" s="10" t="s">
        <v>22</v>
      </c>
      <c r="B99" s="9" t="s">
        <v>2</v>
      </c>
      <c r="C99" s="18">
        <v>1076454.5454545501</v>
      </c>
      <c r="D99" s="18">
        <v>1008416.66666667</v>
      </c>
      <c r="E99" s="18">
        <v>556545.45454545505</v>
      </c>
      <c r="F99" s="18">
        <v>634538.46153846197</v>
      </c>
      <c r="G99" s="18">
        <v>620181.818181818</v>
      </c>
      <c r="H99" s="18">
        <v>375000</v>
      </c>
      <c r="I99" s="18">
        <v>272000</v>
      </c>
      <c r="J99" s="18">
        <v>0</v>
      </c>
      <c r="K99" s="18">
        <v>291386.08333333302</v>
      </c>
      <c r="L99" s="18">
        <v>260026.30769230801</v>
      </c>
      <c r="M99" s="18">
        <v>15083.333333333299</v>
      </c>
      <c r="N99" s="18">
        <v>333333</v>
      </c>
      <c r="O99" s="18">
        <v>26000</v>
      </c>
      <c r="P99" s="18">
        <v>9364</v>
      </c>
      <c r="Q99" s="18">
        <v>365667</v>
      </c>
      <c r="R99" s="18">
        <v>15455</v>
      </c>
      <c r="S99" s="18">
        <v>207636</v>
      </c>
    </row>
    <row r="100" spans="1:19" x14ac:dyDescent="0.2">
      <c r="A100" s="1" t="s">
        <v>28</v>
      </c>
      <c r="B100" s="9" t="s">
        <v>2</v>
      </c>
      <c r="C100" s="18">
        <v>3726787.9090909101</v>
      </c>
      <c r="D100" s="18">
        <v>4394666.6666666698</v>
      </c>
      <c r="E100" s="18">
        <v>4366363.6363636348</v>
      </c>
      <c r="F100" s="18">
        <v>4963643.0000000019</v>
      </c>
      <c r="G100" s="18">
        <v>4951818.1818181779</v>
      </c>
      <c r="H100" s="18">
        <v>5284416.6666666698</v>
      </c>
      <c r="I100" s="18">
        <v>5586000</v>
      </c>
      <c r="J100" s="18">
        <v>5587763.0833333302</v>
      </c>
      <c r="K100" s="18">
        <v>6168252.0000000028</v>
      </c>
      <c r="L100" s="18">
        <v>5396189.2307692282</v>
      </c>
      <c r="M100" s="18">
        <v>7072166.6666666633</v>
      </c>
      <c r="N100" s="18">
        <v>6466417</v>
      </c>
      <c r="O100" s="18">
        <v>6671727</v>
      </c>
      <c r="P100" s="18">
        <v>6330727</v>
      </c>
      <c r="Q100" s="18">
        <v>6411667</v>
      </c>
      <c r="R100" s="18">
        <v>6276000</v>
      </c>
      <c r="S100" s="18">
        <v>6878364</v>
      </c>
    </row>
    <row r="101" spans="1:19" x14ac:dyDescent="0.2">
      <c r="A101" s="1" t="s">
        <v>48</v>
      </c>
      <c r="B101" s="9" t="s">
        <v>3</v>
      </c>
      <c r="C101" s="29">
        <f>(C99/C100)*100</f>
        <v>28.884244870192621</v>
      </c>
      <c r="D101" s="29">
        <f t="shared" ref="D101:M101" si="25">(D99/D100)*100</f>
        <v>22.946374393203943</v>
      </c>
      <c r="E101" s="29">
        <f t="shared" si="25"/>
        <v>12.746200291484506</v>
      </c>
      <c r="F101" s="29">
        <f t="shared" si="25"/>
        <v>12.783724807333277</v>
      </c>
      <c r="G101" s="29">
        <f t="shared" si="25"/>
        <v>12.524325316688092</v>
      </c>
      <c r="H101" s="29">
        <f t="shared" si="25"/>
        <v>7.0963367132922226</v>
      </c>
      <c r="I101" s="29">
        <f t="shared" si="25"/>
        <v>4.8693161475116362</v>
      </c>
      <c r="J101" s="29">
        <f t="shared" si="25"/>
        <v>0</v>
      </c>
      <c r="K101" s="29">
        <f t="shared" si="25"/>
        <v>4.7239652876265898</v>
      </c>
      <c r="L101" s="29">
        <f t="shared" si="25"/>
        <v>4.8187025430767036</v>
      </c>
      <c r="M101" s="29">
        <f t="shared" si="25"/>
        <v>0.21327740202201079</v>
      </c>
      <c r="N101" s="29">
        <v>5.2</v>
      </c>
      <c r="O101" s="29">
        <v>0.38970419503076192</v>
      </c>
      <c r="P101" s="29">
        <v>0.1</v>
      </c>
      <c r="Q101" s="29">
        <v>5.7</v>
      </c>
      <c r="R101" s="29">
        <v>0.2</v>
      </c>
      <c r="S101" s="29">
        <v>3</v>
      </c>
    </row>
    <row r="102" spans="1:19" x14ac:dyDescent="0.2">
      <c r="B102" s="9"/>
      <c r="C102" s="29"/>
      <c r="D102" s="29"/>
      <c r="E102" s="29"/>
      <c r="F102" s="29"/>
      <c r="G102" s="29"/>
      <c r="H102" s="29"/>
      <c r="I102" s="29"/>
      <c r="J102" s="29"/>
      <c r="K102" s="29"/>
      <c r="L102" s="29"/>
    </row>
    <row r="103" spans="1:19" x14ac:dyDescent="0.2">
      <c r="A103" s="10" t="s">
        <v>23</v>
      </c>
      <c r="B103" s="9" t="s">
        <v>2</v>
      </c>
      <c r="C103" s="1">
        <v>0</v>
      </c>
      <c r="D103" s="18">
        <v>27083.333333333299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8">
        <v>0</v>
      </c>
      <c r="S103" s="18">
        <v>0</v>
      </c>
    </row>
    <row r="104" spans="1:19" x14ac:dyDescent="0.2">
      <c r="A104" s="10" t="s">
        <v>51</v>
      </c>
      <c r="B104" s="9" t="s">
        <v>2</v>
      </c>
      <c r="C104" s="18">
        <f t="shared" ref="C104:M104" si="26">(C98+C99)/C112</f>
        <v>430933.11258278147</v>
      </c>
      <c r="D104" s="18">
        <f t="shared" si="26"/>
        <v>453603.9910545334</v>
      </c>
      <c r="E104" s="18">
        <f t="shared" si="26"/>
        <v>419879.36008392368</v>
      </c>
      <c r="F104" s="18">
        <f t="shared" si="26"/>
        <v>453906.57709623047</v>
      </c>
      <c r="G104" s="18">
        <f t="shared" si="26"/>
        <v>428055.00982318301</v>
      </c>
      <c r="H104" s="18">
        <f t="shared" si="26"/>
        <v>498725.91427448083</v>
      </c>
      <c r="I104" s="18">
        <f t="shared" si="26"/>
        <v>499298.67986798711</v>
      </c>
      <c r="J104" s="18">
        <f t="shared" si="26"/>
        <v>470647.55387099012</v>
      </c>
      <c r="K104" s="18">
        <f t="shared" si="26"/>
        <v>440013.22078231012</v>
      </c>
      <c r="L104" s="18">
        <f t="shared" si="26"/>
        <v>407732.98459750006</v>
      </c>
      <c r="M104" s="18">
        <f t="shared" si="26"/>
        <v>530204.2054907009</v>
      </c>
      <c r="N104" s="18">
        <v>403920</v>
      </c>
      <c r="O104" s="18">
        <v>367735.61657563708</v>
      </c>
      <c r="P104" s="18">
        <v>344555</v>
      </c>
      <c r="Q104" s="18">
        <v>353812</v>
      </c>
      <c r="R104" s="18">
        <v>308596</v>
      </c>
      <c r="S104" s="18">
        <v>316816</v>
      </c>
    </row>
    <row r="105" spans="1:19" x14ac:dyDescent="0.2">
      <c r="A105" s="10" t="s">
        <v>52</v>
      </c>
      <c r="B105" s="9" t="s">
        <v>4</v>
      </c>
      <c r="C105" s="31">
        <f t="shared" ref="C105:M106" si="27">C18/C98</f>
        <v>9.5371019364391074</v>
      </c>
      <c r="D105" s="31">
        <f t="shared" si="27"/>
        <v>8.6634022394487413</v>
      </c>
      <c r="E105" s="31">
        <f t="shared" si="27"/>
        <v>8.1835774076548677</v>
      </c>
      <c r="F105" s="31">
        <f t="shared" si="27"/>
        <v>8.9499315536190327</v>
      </c>
      <c r="G105" s="31">
        <f t="shared" si="27"/>
        <v>10.074501762928154</v>
      </c>
      <c r="H105" s="31">
        <f t="shared" si="27"/>
        <v>9.5004780438952299</v>
      </c>
      <c r="I105" s="31">
        <f t="shared" si="27"/>
        <v>9.5595060652557784</v>
      </c>
      <c r="J105" s="31">
        <f t="shared" si="27"/>
        <v>9.8491639103584685</v>
      </c>
      <c r="K105" s="31">
        <f t="shared" si="27"/>
        <v>11.103639041393238</v>
      </c>
      <c r="L105" s="31">
        <f t="shared" si="27"/>
        <v>12.526449870883868</v>
      </c>
      <c r="M105" s="31">
        <f t="shared" si="27"/>
        <v>12.539289933282168</v>
      </c>
      <c r="N105" s="31">
        <v>14.41</v>
      </c>
      <c r="O105" s="31">
        <v>16.224650816983605</v>
      </c>
      <c r="P105" s="31">
        <v>16.940000000000001</v>
      </c>
      <c r="Q105" s="31">
        <v>17.36</v>
      </c>
      <c r="R105" s="31">
        <v>22.13</v>
      </c>
      <c r="S105" s="31">
        <v>27.52</v>
      </c>
    </row>
    <row r="106" spans="1:19" x14ac:dyDescent="0.2">
      <c r="A106" s="10" t="s">
        <v>53</v>
      </c>
      <c r="B106" s="9" t="s">
        <v>4</v>
      </c>
      <c r="C106" s="31">
        <f t="shared" si="27"/>
        <v>1.6277867578751681</v>
      </c>
      <c r="D106" s="31">
        <f t="shared" si="27"/>
        <v>0.99084703743491975</v>
      </c>
      <c r="E106" s="31">
        <f t="shared" si="27"/>
        <v>1.8101927474681541</v>
      </c>
      <c r="F106" s="31">
        <f t="shared" si="27"/>
        <v>2.1579585404291377</v>
      </c>
      <c r="G106" s="31">
        <f t="shared" si="27"/>
        <v>2.1041163881559712</v>
      </c>
      <c r="H106" s="31">
        <f t="shared" si="27"/>
        <v>2.6640222222222212</v>
      </c>
      <c r="I106" s="31">
        <f t="shared" si="27"/>
        <v>3.2905243212669668</v>
      </c>
      <c r="J106" s="18">
        <v>0</v>
      </c>
      <c r="K106" s="31">
        <f t="shared" si="27"/>
        <v>2.0301930457099751</v>
      </c>
      <c r="L106" s="31">
        <f t="shared" si="27"/>
        <v>3.0118334180387625</v>
      </c>
      <c r="M106" s="31">
        <f t="shared" si="27"/>
        <v>1.701657458563542</v>
      </c>
      <c r="N106" s="31">
        <v>2.75</v>
      </c>
      <c r="O106" s="31">
        <v>2.7762307692307693</v>
      </c>
      <c r="P106" s="31">
        <v>2.5099999999999998</v>
      </c>
      <c r="Q106" s="31">
        <v>2.59</v>
      </c>
      <c r="R106" s="31">
        <v>6.51</v>
      </c>
      <c r="S106" s="31">
        <v>4.2</v>
      </c>
    </row>
    <row r="107" spans="1:19" x14ac:dyDescent="0.2">
      <c r="A107" s="10" t="s">
        <v>116</v>
      </c>
      <c r="B107" s="9" t="s">
        <v>4</v>
      </c>
      <c r="C107" s="31">
        <f t="shared" ref="C107:M107" si="28">(C18+C19)/(C98+C99)</f>
        <v>7.2525559727073858</v>
      </c>
      <c r="D107" s="31">
        <f t="shared" si="28"/>
        <v>6.9028289972694052</v>
      </c>
      <c r="E107" s="31">
        <f t="shared" si="28"/>
        <v>7.3712130335207195</v>
      </c>
      <c r="F107" s="31">
        <f t="shared" si="28"/>
        <v>8.0816644146244947</v>
      </c>
      <c r="G107" s="31">
        <f t="shared" si="28"/>
        <v>9.0762647695979553</v>
      </c>
      <c r="H107" s="31">
        <f t="shared" si="28"/>
        <v>9.0153401195338443</v>
      </c>
      <c r="I107" s="31">
        <f t="shared" si="28"/>
        <v>9.2542495249111738</v>
      </c>
      <c r="J107" s="31">
        <f t="shared" si="28"/>
        <v>9.8491639103584685</v>
      </c>
      <c r="K107" s="31">
        <f t="shared" si="28"/>
        <v>10.675012602165616</v>
      </c>
      <c r="L107" s="31">
        <f t="shared" si="28"/>
        <v>12.067968805906625</v>
      </c>
      <c r="M107" s="31">
        <f t="shared" si="28"/>
        <v>12.516175712299397</v>
      </c>
      <c r="N107" s="31">
        <v>13.81</v>
      </c>
      <c r="O107" s="31">
        <v>16.172241759892152</v>
      </c>
      <c r="P107" s="31">
        <v>16.920000000000002</v>
      </c>
      <c r="Q107" s="31">
        <v>16.52</v>
      </c>
      <c r="R107" s="31">
        <v>22.09</v>
      </c>
      <c r="S107" s="31">
        <v>26.81</v>
      </c>
    </row>
    <row r="108" spans="1:19" x14ac:dyDescent="0.2">
      <c r="B108" s="9"/>
      <c r="C108" s="29"/>
      <c r="D108" s="29"/>
      <c r="E108" s="29"/>
      <c r="F108" s="29"/>
      <c r="G108" s="29"/>
      <c r="H108" s="29"/>
      <c r="I108" s="29"/>
      <c r="J108" s="29"/>
      <c r="K108" s="29"/>
      <c r="L108" s="29"/>
    </row>
    <row r="109" spans="1:19" x14ac:dyDescent="0.2">
      <c r="A109" s="10" t="s">
        <v>7</v>
      </c>
      <c r="B109" s="9" t="s">
        <v>4</v>
      </c>
      <c r="C109" s="18">
        <f t="shared" ref="C109:M109" si="29">C18+C19+C20+C29</f>
        <v>29196043.636363678</v>
      </c>
      <c r="D109" s="18">
        <f t="shared" si="29"/>
        <v>31378732.666666627</v>
      </c>
      <c r="E109" s="18">
        <f t="shared" si="29"/>
        <v>32273861.63636364</v>
      </c>
      <c r="F109" s="18">
        <f t="shared" si="29"/>
        <v>43104951.846153833</v>
      </c>
      <c r="G109" s="18">
        <f t="shared" si="29"/>
        <v>46229088.636363655</v>
      </c>
      <c r="H109" s="18">
        <f t="shared" si="29"/>
        <v>49096327.416666664</v>
      </c>
      <c r="I109" s="18">
        <f t="shared" si="29"/>
        <v>54404284.769230738</v>
      </c>
      <c r="J109" s="18">
        <f t="shared" si="29"/>
        <v>53884642.5</v>
      </c>
      <c r="K109" s="18">
        <f t="shared" si="29"/>
        <v>69439547.666666627</v>
      </c>
      <c r="L109" s="18">
        <f t="shared" si="29"/>
        <v>65706836.076923087</v>
      </c>
      <c r="M109" s="18">
        <f t="shared" si="29"/>
        <v>92672426.833333343</v>
      </c>
      <c r="N109" s="18">
        <v>92105197</v>
      </c>
      <c r="O109" s="18">
        <v>107856473</v>
      </c>
      <c r="P109" s="18">
        <v>107654131</v>
      </c>
      <c r="Q109" s="18">
        <v>109066324</v>
      </c>
      <c r="R109" s="18">
        <v>150475134</v>
      </c>
      <c r="S109" s="18">
        <v>183105980</v>
      </c>
    </row>
    <row r="110" spans="1:19" x14ac:dyDescent="0.2">
      <c r="A110" s="10" t="s">
        <v>55</v>
      </c>
      <c r="B110" s="9" t="s">
        <v>4</v>
      </c>
      <c r="C110" s="18">
        <f t="shared" ref="C110:M110" si="30">C109/C112</f>
        <v>3375974.7713655038</v>
      </c>
      <c r="D110" s="18">
        <f t="shared" si="30"/>
        <v>3238816.3770858389</v>
      </c>
      <c r="E110" s="18">
        <f t="shared" si="30"/>
        <v>3103527.2139173038</v>
      </c>
      <c r="F110" s="18">
        <f t="shared" si="30"/>
        <v>3941786.5362971346</v>
      </c>
      <c r="G110" s="18">
        <f t="shared" si="30"/>
        <v>3996227.7013752535</v>
      </c>
      <c r="H110" s="18">
        <f t="shared" si="30"/>
        <v>4633550.3657098059</v>
      </c>
      <c r="I110" s="18">
        <f t="shared" si="30"/>
        <v>4862869.2381738182</v>
      </c>
      <c r="J110" s="18">
        <f t="shared" si="30"/>
        <v>4538609.6020214781</v>
      </c>
      <c r="K110" s="18">
        <f t="shared" si="30"/>
        <v>4953480.9891808433</v>
      </c>
      <c r="L110" s="18">
        <f t="shared" si="30"/>
        <v>4964771.1072362633</v>
      </c>
      <c r="M110" s="18">
        <f t="shared" si="30"/>
        <v>6947702.5579236886</v>
      </c>
      <c r="N110" s="18">
        <v>5753279</v>
      </c>
      <c r="O110" s="18">
        <v>5944887.5231748167</v>
      </c>
      <c r="P110" s="18">
        <v>5859163</v>
      </c>
      <c r="Q110" s="18">
        <v>6018559</v>
      </c>
      <c r="R110" s="18">
        <v>7398983</v>
      </c>
      <c r="S110" s="18">
        <v>8433824</v>
      </c>
    </row>
    <row r="111" spans="1:19" x14ac:dyDescent="0.2">
      <c r="A111" s="10"/>
      <c r="B111" s="9"/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1:19" x14ac:dyDescent="0.2">
      <c r="A112" s="11" t="s">
        <v>6</v>
      </c>
      <c r="B112" s="12"/>
      <c r="C112" s="32">
        <v>8.6481818181818202</v>
      </c>
      <c r="D112" s="32">
        <v>9.6883333333333308</v>
      </c>
      <c r="E112" s="30">
        <v>10.3990909090909</v>
      </c>
      <c r="F112" s="30">
        <v>10.935384615384599</v>
      </c>
      <c r="G112" s="30">
        <v>11.568181818181801</v>
      </c>
      <c r="H112" s="30">
        <v>10.595833333333299</v>
      </c>
      <c r="I112" s="30">
        <v>11.1876923076923</v>
      </c>
      <c r="J112" s="30">
        <v>11.8725</v>
      </c>
      <c r="K112" s="30">
        <v>14.018333333333301</v>
      </c>
      <c r="L112" s="30">
        <v>13.234615384615401</v>
      </c>
      <c r="M112" s="32">
        <v>13.338571428571401</v>
      </c>
      <c r="N112" s="32">
        <v>16.009166666666701</v>
      </c>
      <c r="O112" s="32">
        <v>18.142727272727299</v>
      </c>
      <c r="P112" s="32">
        <v>18.3736363636364</v>
      </c>
      <c r="Q112" s="32">
        <v>18.121666666666702</v>
      </c>
      <c r="R112" s="30">
        <v>20.337272727272701</v>
      </c>
      <c r="S112" s="30">
        <v>21.710909090909102</v>
      </c>
    </row>
    <row r="115" spans="1:19" s="5" customFormat="1" ht="15.75" x14ac:dyDescent="0.25">
      <c r="A115" s="34" t="s">
        <v>56</v>
      </c>
      <c r="B115" s="15"/>
    </row>
    <row r="116" spans="1:19" x14ac:dyDescent="0.2">
      <c r="A116" s="10" t="s">
        <v>115</v>
      </c>
      <c r="B116" s="15"/>
    </row>
    <row r="117" spans="1:19" s="5" customFormat="1" x14ac:dyDescent="0.2">
      <c r="A117" s="35"/>
      <c r="B117" s="36"/>
      <c r="C117" s="36">
        <v>2008</v>
      </c>
      <c r="D117" s="36">
        <v>2009</v>
      </c>
      <c r="E117" s="37">
        <v>2010</v>
      </c>
      <c r="F117" s="37">
        <v>2011</v>
      </c>
      <c r="G117" s="37">
        <v>2012</v>
      </c>
      <c r="H117" s="37">
        <v>2013</v>
      </c>
      <c r="I117" s="37">
        <v>2014</v>
      </c>
      <c r="J117" s="37">
        <v>2015</v>
      </c>
      <c r="K117" s="37">
        <v>2016</v>
      </c>
      <c r="L117" s="37">
        <v>2017</v>
      </c>
      <c r="M117" s="37">
        <v>2018</v>
      </c>
      <c r="N117" s="37">
        <v>2019</v>
      </c>
      <c r="O117" s="37">
        <v>2020</v>
      </c>
      <c r="P117" s="37">
        <v>2021</v>
      </c>
      <c r="Q117" s="37">
        <v>2022</v>
      </c>
      <c r="R117" s="37">
        <v>2023</v>
      </c>
      <c r="S117" s="37">
        <v>2024</v>
      </c>
    </row>
    <row r="118" spans="1:19" x14ac:dyDescent="0.2">
      <c r="A118" s="10" t="s">
        <v>99</v>
      </c>
      <c r="B118" s="9" t="s">
        <v>4</v>
      </c>
      <c r="C118" s="31">
        <f t="shared" ref="C118:O118" si="31">C25/(C98+C99)</f>
        <v>0.91278433850920138</v>
      </c>
      <c r="D118" s="31">
        <f t="shared" si="31"/>
        <v>0.95709998862257284</v>
      </c>
      <c r="E118" s="31">
        <f t="shared" si="31"/>
        <v>1.1220504684572137</v>
      </c>
      <c r="F118" s="31">
        <f t="shared" si="31"/>
        <v>1.1775398091218945</v>
      </c>
      <c r="G118" s="31">
        <f t="shared" si="31"/>
        <v>1.4886566550394722</v>
      </c>
      <c r="H118" s="31">
        <f t="shared" si="31"/>
        <v>1.2709598978127512</v>
      </c>
      <c r="I118" s="31">
        <f t="shared" si="31"/>
        <v>1.5637126883141925</v>
      </c>
      <c r="J118" s="31">
        <f t="shared" si="31"/>
        <v>1.5467221923644863</v>
      </c>
      <c r="K118" s="31">
        <f t="shared" si="31"/>
        <v>1.774668482524173</v>
      </c>
      <c r="L118" s="31">
        <f t="shared" si="31"/>
        <v>1.9440945362296993</v>
      </c>
      <c r="M118" s="31">
        <f t="shared" si="31"/>
        <v>1.8294694577333734</v>
      </c>
      <c r="N118" s="31">
        <f t="shared" si="31"/>
        <v>2.2251500676727263</v>
      </c>
      <c r="O118" s="31">
        <f t="shared" si="31"/>
        <v>2.4104688336318318</v>
      </c>
      <c r="P118" s="31">
        <f t="shared" ref="P118:S118" si="32">P25/(P98+P99)</f>
        <v>2.4977602891800124</v>
      </c>
      <c r="Q118" s="31">
        <f t="shared" si="32"/>
        <v>2.1633980679283562</v>
      </c>
      <c r="R118" s="31">
        <f t="shared" si="32"/>
        <v>2.872571542383684</v>
      </c>
      <c r="S118" s="31">
        <f t="shared" si="32"/>
        <v>2.5800185305718819</v>
      </c>
    </row>
    <row r="119" spans="1:19" x14ac:dyDescent="0.2">
      <c r="A119" s="10" t="s">
        <v>100</v>
      </c>
      <c r="B119" s="9" t="s">
        <v>4</v>
      </c>
      <c r="C119" s="31">
        <f t="shared" ref="C119:O119" si="33">C26/(C98+C99)</f>
        <v>0.83147729923016545</v>
      </c>
      <c r="D119" s="31">
        <f t="shared" si="33"/>
        <v>0.77950218067354315</v>
      </c>
      <c r="E119" s="31">
        <f t="shared" si="33"/>
        <v>0.8659958151155539</v>
      </c>
      <c r="F119" s="31">
        <f t="shared" si="33"/>
        <v>0.9961157716062734</v>
      </c>
      <c r="G119" s="31">
        <f t="shared" si="33"/>
        <v>1.0960289884340007</v>
      </c>
      <c r="H119" s="31">
        <f t="shared" si="33"/>
        <v>1.1846521691135885</v>
      </c>
      <c r="I119" s="31">
        <f t="shared" si="33"/>
        <v>1.2143302900107411</v>
      </c>
      <c r="J119" s="31">
        <f t="shared" si="33"/>
        <v>1.4110516079056503</v>
      </c>
      <c r="K119" s="31">
        <f t="shared" si="33"/>
        <v>1.6815516238095809</v>
      </c>
      <c r="L119" s="31">
        <f t="shared" si="33"/>
        <v>1.7764298480722738</v>
      </c>
      <c r="M119" s="31">
        <f t="shared" si="33"/>
        <v>1.5634958876346248</v>
      </c>
      <c r="N119" s="31">
        <f t="shared" si="33"/>
        <v>2.2577044223569902</v>
      </c>
      <c r="O119" s="31">
        <f t="shared" si="33"/>
        <v>2.5928839714214926</v>
      </c>
      <c r="P119" s="31">
        <f t="shared" ref="P119:S119" si="34">P26/(P98+P99)</f>
        <v>2.6882116875026063</v>
      </c>
      <c r="Q119" s="31">
        <f t="shared" si="34"/>
        <v>2.6177563494797842</v>
      </c>
      <c r="R119" s="31">
        <f t="shared" si="34"/>
        <v>3.8461523263224984</v>
      </c>
      <c r="S119" s="31">
        <f t="shared" si="34"/>
        <v>4.0247838039370709</v>
      </c>
    </row>
    <row r="120" spans="1:19" x14ac:dyDescent="0.2">
      <c r="A120" s="10" t="s">
        <v>101</v>
      </c>
      <c r="B120" s="9" t="s">
        <v>4</v>
      </c>
      <c r="C120" s="31">
        <f t="shared" ref="C120:O120" si="35">C27/(C98+C99)</f>
        <v>0.10759438538676259</v>
      </c>
      <c r="D120" s="31">
        <f t="shared" si="35"/>
        <v>9.1659947663834951E-2</v>
      </c>
      <c r="E120" s="31">
        <f t="shared" si="35"/>
        <v>8.5176618779929256E-2</v>
      </c>
      <c r="F120" s="31">
        <f t="shared" si="35"/>
        <v>7.43025760592496E-2</v>
      </c>
      <c r="G120" s="31">
        <f t="shared" si="35"/>
        <v>9.5133871856067559E-2</v>
      </c>
      <c r="H120" s="31">
        <f t="shared" si="35"/>
        <v>8.9893334174380529E-2</v>
      </c>
      <c r="I120" s="31">
        <f t="shared" si="35"/>
        <v>9.1138051171885781E-2</v>
      </c>
      <c r="J120" s="31">
        <f t="shared" si="35"/>
        <v>9.4906970599460475E-2</v>
      </c>
      <c r="K120" s="31">
        <f t="shared" si="35"/>
        <v>8.8478456565436486E-2</v>
      </c>
      <c r="L120" s="31">
        <f t="shared" si="35"/>
        <v>0.11603521915608257</v>
      </c>
      <c r="M120" s="31">
        <f t="shared" si="35"/>
        <v>7.2033523436947647E-2</v>
      </c>
      <c r="N120" s="31">
        <f t="shared" si="35"/>
        <v>0.13262261506219211</v>
      </c>
      <c r="O120" s="31">
        <f t="shared" si="35"/>
        <v>0.11367731323538868</v>
      </c>
      <c r="P120" s="31">
        <f t="shared" ref="P120:S120" si="36">P27/(P98+P99)</f>
        <v>0.1410052682724641</v>
      </c>
      <c r="Q120" s="31">
        <f t="shared" si="36"/>
        <v>0.12511738366948877</v>
      </c>
      <c r="R120" s="31">
        <f t="shared" si="36"/>
        <v>0.179032982791587</v>
      </c>
      <c r="S120" s="31">
        <f t="shared" si="36"/>
        <v>0.16779006865441676</v>
      </c>
    </row>
    <row r="121" spans="1:19" x14ac:dyDescent="0.2">
      <c r="A121" s="10" t="s">
        <v>102</v>
      </c>
      <c r="B121" s="9" t="s">
        <v>4</v>
      </c>
      <c r="C121" s="31">
        <f t="shared" ref="C121:O121" si="37">C28/(C98+C99)</f>
        <v>0.85377393113109057</v>
      </c>
      <c r="D121" s="31">
        <f t="shared" si="37"/>
        <v>0.94375741429004789</v>
      </c>
      <c r="E121" s="31">
        <f t="shared" si="37"/>
        <v>0.73443264626275273</v>
      </c>
      <c r="F121" s="31">
        <f t="shared" si="37"/>
        <v>0.97472241193072873</v>
      </c>
      <c r="G121" s="31">
        <f t="shared" si="37"/>
        <v>0.79858591885441543</v>
      </c>
      <c r="H121" s="31">
        <f t="shared" si="37"/>
        <v>0.78074314415025203</v>
      </c>
      <c r="I121" s="31">
        <f t="shared" si="37"/>
        <v>0.93158827012586465</v>
      </c>
      <c r="J121" s="31">
        <f t="shared" si="37"/>
        <v>0.91398673443518841</v>
      </c>
      <c r="K121" s="31">
        <f t="shared" si="37"/>
        <v>1.1023608741450035</v>
      </c>
      <c r="L121" s="31">
        <f t="shared" si="37"/>
        <v>1.0379883325070145</v>
      </c>
      <c r="M121" s="31">
        <f t="shared" si="37"/>
        <v>0.86381965687083162</v>
      </c>
      <c r="N121" s="31">
        <f t="shared" si="37"/>
        <v>1.0211013334125116</v>
      </c>
      <c r="O121" s="31">
        <f t="shared" si="37"/>
        <v>1.1650628090747719</v>
      </c>
      <c r="P121" s="31">
        <f t="shared" ref="P121:S121" si="38">P28/(P98+P99)</f>
        <v>1.0124664967441344</v>
      </c>
      <c r="Q121" s="31">
        <f t="shared" si="38"/>
        <v>1.5974210762973187</v>
      </c>
      <c r="R121" s="31">
        <f t="shared" si="38"/>
        <v>2.5232310388782664</v>
      </c>
      <c r="S121" s="31">
        <f t="shared" si="38"/>
        <v>3.2553629402809943</v>
      </c>
    </row>
    <row r="122" spans="1:19" x14ac:dyDescent="0.2">
      <c r="A122" s="10" t="s">
        <v>103</v>
      </c>
      <c r="B122" s="9" t="s">
        <v>4</v>
      </c>
      <c r="C122" s="31">
        <f t="shared" ref="C122:O122" si="39">C30/(C98+C99)</f>
        <v>1.1248617289658673</v>
      </c>
      <c r="D122" s="31">
        <f t="shared" si="39"/>
        <v>1.1550010429308237</v>
      </c>
      <c r="E122" s="31">
        <f t="shared" si="39"/>
        <v>1.2599296481365818</v>
      </c>
      <c r="F122" s="31">
        <f t="shared" si="39"/>
        <v>1.2340924103216424</v>
      </c>
      <c r="G122" s="31">
        <f t="shared" si="39"/>
        <v>1.3365147053423918</v>
      </c>
      <c r="H122" s="31">
        <f t="shared" si="39"/>
        <v>1.2607142699446479</v>
      </c>
      <c r="I122" s="31">
        <f t="shared" si="39"/>
        <v>1.2632314164532206</v>
      </c>
      <c r="J122" s="31">
        <f t="shared" si="39"/>
        <v>1.3642406426889051</v>
      </c>
      <c r="K122" s="31">
        <f t="shared" si="39"/>
        <v>1.5267095253782312</v>
      </c>
      <c r="L122" s="31">
        <f t="shared" si="39"/>
        <v>1.7508566586733729</v>
      </c>
      <c r="M122" s="31">
        <f t="shared" si="39"/>
        <v>1.7966178681686431</v>
      </c>
      <c r="N122" s="31">
        <f t="shared" si="39"/>
        <v>1.8639612731380102</v>
      </c>
      <c r="O122" s="31">
        <f t="shared" si="39"/>
        <v>1.9159524962577157</v>
      </c>
      <c r="P122" s="31">
        <f t="shared" ref="P122:S122" si="40">P30/(P98+P99)</f>
        <v>2.1481057154880134</v>
      </c>
      <c r="Q122" s="31">
        <f t="shared" si="40"/>
        <v>2.3853796524367219</v>
      </c>
      <c r="R122" s="31">
        <f t="shared" si="40"/>
        <v>2.7716112173358827</v>
      </c>
      <c r="S122" s="31">
        <f t="shared" si="40"/>
        <v>2.7904829971898839</v>
      </c>
    </row>
    <row r="123" spans="1:19" x14ac:dyDescent="0.2">
      <c r="A123" s="10" t="s">
        <v>104</v>
      </c>
      <c r="B123" s="9" t="s">
        <v>4</v>
      </c>
      <c r="C123" s="31">
        <f t="shared" ref="C123:O123" si="41">C32/(C98+C99)</f>
        <v>0.60783169674240789</v>
      </c>
      <c r="D123" s="31">
        <f t="shared" si="41"/>
        <v>0.73430825242718389</v>
      </c>
      <c r="E123" s="31">
        <f t="shared" si="41"/>
        <v>0.83166529252550492</v>
      </c>
      <c r="F123" s="31">
        <f t="shared" si="41"/>
        <v>1.0123539381179383</v>
      </c>
      <c r="G123" s="31">
        <f t="shared" si="41"/>
        <v>1.2193978520286397</v>
      </c>
      <c r="H123" s="31">
        <f t="shared" si="41"/>
        <v>1.221254443095263</v>
      </c>
      <c r="I123" s="31">
        <f t="shared" si="41"/>
        <v>1.1241469608086145</v>
      </c>
      <c r="J123" s="31">
        <f t="shared" si="41"/>
        <v>1.2722959636337494</v>
      </c>
      <c r="K123" s="31">
        <f t="shared" si="41"/>
        <v>1.1379725298728598</v>
      </c>
      <c r="L123" s="31">
        <f t="shared" si="41"/>
        <v>1.8294069204963164</v>
      </c>
      <c r="M123" s="31">
        <f t="shared" si="41"/>
        <v>1.7857202059717727</v>
      </c>
      <c r="N123" s="31">
        <f t="shared" si="41"/>
        <v>2.1438105745129916</v>
      </c>
      <c r="O123" s="31">
        <f t="shared" si="41"/>
        <v>2.6910275255567262</v>
      </c>
      <c r="P123" s="31">
        <f t="shared" ref="P123:S123" si="42">P32/(P98+P99)</f>
        <v>2.728966400072788</v>
      </c>
      <c r="Q123" s="31">
        <f t="shared" si="42"/>
        <v>2.9194384237359801</v>
      </c>
      <c r="R123" s="31">
        <f t="shared" si="42"/>
        <v>3.5487259400892288</v>
      </c>
      <c r="S123" s="31">
        <f t="shared" si="42"/>
        <v>3.3549981296421838</v>
      </c>
    </row>
    <row r="124" spans="1:19" x14ac:dyDescent="0.2">
      <c r="A124" s="10" t="s">
        <v>105</v>
      </c>
      <c r="B124" s="9" t="s">
        <v>4</v>
      </c>
      <c r="C124" s="31">
        <f t="shared" ref="C124:O124" si="43">C33/(C98+C99)</f>
        <v>0.45772936757847049</v>
      </c>
      <c r="D124" s="31">
        <f t="shared" si="43"/>
        <v>0.38976444933252324</v>
      </c>
      <c r="E124" s="31">
        <f t="shared" si="43"/>
        <v>0.49094288986050355</v>
      </c>
      <c r="F124" s="31">
        <f t="shared" si="43"/>
        <v>0.47399520876098444</v>
      </c>
      <c r="G124" s="31">
        <f t="shared" si="43"/>
        <v>0.44114229851294234</v>
      </c>
      <c r="H124" s="31">
        <f t="shared" si="43"/>
        <v>0.47139761563086463</v>
      </c>
      <c r="I124" s="31">
        <f t="shared" si="43"/>
        <v>0.4662292819961994</v>
      </c>
      <c r="J124" s="31">
        <f t="shared" si="43"/>
        <v>0.44671215107739154</v>
      </c>
      <c r="K124" s="31">
        <f t="shared" si="43"/>
        <v>0.4686042874599366</v>
      </c>
      <c r="L124" s="31">
        <f t="shared" si="43"/>
        <v>0.67186206619315214</v>
      </c>
      <c r="M124" s="31">
        <f t="shared" si="43"/>
        <v>0.59253512596328406</v>
      </c>
      <c r="N124" s="31">
        <f t="shared" si="43"/>
        <v>0.79851883949315972</v>
      </c>
      <c r="O124" s="31">
        <f t="shared" si="43"/>
        <v>0.64489569192504426</v>
      </c>
      <c r="P124" s="31">
        <f t="shared" ref="P124:S124" si="44">P33/(P98+P99)</f>
        <v>0.91796978167439824</v>
      </c>
      <c r="Q124" s="31">
        <f t="shared" si="44"/>
        <v>0.80754802144278548</v>
      </c>
      <c r="R124" s="31">
        <f t="shared" si="44"/>
        <v>1.0569529955385595</v>
      </c>
      <c r="S124" s="31">
        <f t="shared" si="44"/>
        <v>1.014206577931406</v>
      </c>
    </row>
    <row r="125" spans="1:19" x14ac:dyDescent="0.2">
      <c r="A125" s="10" t="s">
        <v>106</v>
      </c>
      <c r="B125" s="9" t="s">
        <v>4</v>
      </c>
      <c r="C125" s="31">
        <f t="shared" ref="C125:O125" si="45">C34/(C98+C99)</f>
        <v>1.2950481095504445</v>
      </c>
      <c r="D125" s="31">
        <f t="shared" si="45"/>
        <v>1.2203078352548542</v>
      </c>
      <c r="E125" s="31">
        <f t="shared" si="45"/>
        <v>1.1369267957526554</v>
      </c>
      <c r="F125" s="31">
        <f t="shared" si="45"/>
        <v>1.4167988961085471</v>
      </c>
      <c r="G125" s="31">
        <f t="shared" si="45"/>
        <v>1.5369282724435473</v>
      </c>
      <c r="H125" s="31">
        <f t="shared" si="45"/>
        <v>1.5611130682982981</v>
      </c>
      <c r="I125" s="31">
        <f t="shared" si="45"/>
        <v>1.5028763667410276</v>
      </c>
      <c r="J125" s="31">
        <f t="shared" si="45"/>
        <v>1.5497052435577352</v>
      </c>
      <c r="K125" s="31">
        <f t="shared" si="45"/>
        <v>1.8302531522166563</v>
      </c>
      <c r="L125" s="31">
        <f t="shared" si="45"/>
        <v>2.0046824211844108</v>
      </c>
      <c r="M125" s="31">
        <f t="shared" si="45"/>
        <v>3.0980812339452752</v>
      </c>
      <c r="N125" s="31">
        <f t="shared" si="45"/>
        <v>2.2638832701143881</v>
      </c>
      <c r="O125" s="31">
        <f t="shared" si="45"/>
        <v>2.4766641380859857</v>
      </c>
      <c r="P125" s="31">
        <f t="shared" ref="P125:S125" si="46">P34/(P98+P99)</f>
        <v>2.8322799526373585</v>
      </c>
      <c r="Q125" s="31">
        <f t="shared" si="46"/>
        <v>3.4802390704320731</v>
      </c>
      <c r="R125" s="31">
        <f t="shared" si="46"/>
        <v>3.7116730401529638</v>
      </c>
      <c r="S125" s="31">
        <f t="shared" si="46"/>
        <v>3.3767604297708624</v>
      </c>
    </row>
    <row r="126" spans="1:19" x14ac:dyDescent="0.2">
      <c r="A126" s="10" t="s">
        <v>107</v>
      </c>
      <c r="B126" s="9" t="s">
        <v>4</v>
      </c>
      <c r="C126" s="31">
        <f t="shared" ref="C126:O126" si="47">(C40-C39)/(C98+C99)</f>
        <v>0.41900706255279446</v>
      </c>
      <c r="D126" s="31">
        <f t="shared" si="47"/>
        <v>0.40380117945995198</v>
      </c>
      <c r="E126" s="31">
        <f t="shared" si="47"/>
        <v>0.39508840308140708</v>
      </c>
      <c r="F126" s="31">
        <f t="shared" si="47"/>
        <v>0.47819970440755172</v>
      </c>
      <c r="G126" s="31">
        <f t="shared" si="47"/>
        <v>0.67399333578116405</v>
      </c>
      <c r="H126" s="31">
        <f t="shared" si="47"/>
        <v>0.57333024774099917</v>
      </c>
      <c r="I126" s="31">
        <f t="shared" si="47"/>
        <v>0.46287588476686164</v>
      </c>
      <c r="J126" s="31">
        <f t="shared" si="47"/>
        <v>0.45192309140642034</v>
      </c>
      <c r="K126" s="31">
        <f t="shared" si="47"/>
        <v>-4.130631786408482E-2</v>
      </c>
      <c r="L126" s="31">
        <f t="shared" si="47"/>
        <v>0.51723583851053945</v>
      </c>
      <c r="M126" s="31">
        <f t="shared" si="47"/>
        <v>0.44867359130865153</v>
      </c>
      <c r="N126" s="31">
        <f t="shared" si="47"/>
        <v>0.62716224876345728</v>
      </c>
      <c r="O126" s="31">
        <f t="shared" si="47"/>
        <v>1.3688951901059501</v>
      </c>
      <c r="P126" s="31">
        <f t="shared" ref="P126:S126" si="48">(P40-P39)/(P98+P99)</f>
        <v>0.4413786218583392</v>
      </c>
      <c r="Q126" s="31">
        <f t="shared" si="48"/>
        <v>0.84287034869402921</v>
      </c>
      <c r="R126" s="31">
        <f t="shared" si="48"/>
        <v>1.745491395793499</v>
      </c>
      <c r="S126" s="31">
        <f t="shared" si="48"/>
        <v>1.8011784199234615</v>
      </c>
    </row>
    <row r="127" spans="1:19" x14ac:dyDescent="0.2">
      <c r="A127" s="11" t="s">
        <v>108</v>
      </c>
      <c r="B127" s="12" t="s">
        <v>4</v>
      </c>
      <c r="C127" s="33">
        <f t="shared" ref="C127:D127" si="49">SUM(C118:C126)</f>
        <v>6.6101079196472048</v>
      </c>
      <c r="D127" s="33">
        <f t="shared" si="49"/>
        <v>6.6752022906553368</v>
      </c>
      <c r="E127" s="33">
        <f t="shared" ref="E127:O127" si="50">SUM(E118:E126)</f>
        <v>6.9222085779721025</v>
      </c>
      <c r="F127" s="33">
        <f t="shared" si="50"/>
        <v>7.8381207264348101</v>
      </c>
      <c r="G127" s="33">
        <f t="shared" si="50"/>
        <v>8.6863818982926411</v>
      </c>
      <c r="H127" s="33">
        <f t="shared" si="50"/>
        <v>8.4140581899610449</v>
      </c>
      <c r="I127" s="33">
        <f t="shared" si="50"/>
        <v>8.6201292103886065</v>
      </c>
      <c r="J127" s="33">
        <f t="shared" si="50"/>
        <v>9.0515445976689879</v>
      </c>
      <c r="K127" s="33">
        <f t="shared" si="50"/>
        <v>9.569292614107793</v>
      </c>
      <c r="L127" s="33">
        <f t="shared" si="50"/>
        <v>11.64859184102286</v>
      </c>
      <c r="M127" s="33">
        <f t="shared" si="50"/>
        <v>12.050446551033403</v>
      </c>
      <c r="N127" s="33">
        <f t="shared" si="50"/>
        <v>13.333914644526427</v>
      </c>
      <c r="O127" s="33">
        <f t="shared" si="50"/>
        <v>15.379527969294911</v>
      </c>
      <c r="P127" s="33">
        <f t="shared" ref="P127:S127" si="51">SUM(P118:P126)</f>
        <v>15.408144213430116</v>
      </c>
      <c r="Q127" s="33">
        <f t="shared" si="51"/>
        <v>16.939168394116535</v>
      </c>
      <c r="R127" s="33">
        <f t="shared" si="51"/>
        <v>22.25544247928617</v>
      </c>
      <c r="S127" s="33">
        <f t="shared" si="51"/>
        <v>22.36558189790216</v>
      </c>
    </row>
    <row r="128" spans="1:19" x14ac:dyDescent="0.2">
      <c r="A128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C455-A7A7-4F0F-89CB-0EB0A6B3AB50}">
  <dimension ref="A1:S128"/>
  <sheetViews>
    <sheetView workbookViewId="0">
      <selection activeCell="A7" sqref="A7"/>
    </sheetView>
  </sheetViews>
  <sheetFormatPr baseColWidth="10" defaultColWidth="11.5703125" defaultRowHeight="12.75" x14ac:dyDescent="0.2"/>
  <cols>
    <col min="1" max="1" width="44.140625" style="1" customWidth="1"/>
    <col min="2" max="2" width="3.28515625" style="1" bestFit="1" customWidth="1"/>
    <col min="3" max="13" width="10.140625" style="1" bestFit="1" customWidth="1"/>
    <col min="14" max="19" width="11.140625" style="1" bestFit="1" customWidth="1"/>
    <col min="20" max="16384" width="11.5703125" style="1"/>
  </cols>
  <sheetData>
    <row r="1" spans="1:19" s="5" customFormat="1" ht="23.25" x14ac:dyDescent="0.35">
      <c r="A1" s="39" t="s">
        <v>111</v>
      </c>
    </row>
    <row r="2" spans="1:19" s="5" customFormat="1" ht="18" x14ac:dyDescent="0.25">
      <c r="A2" s="42" t="s">
        <v>117</v>
      </c>
    </row>
    <row r="3" spans="1:19" x14ac:dyDescent="0.2">
      <c r="A3" s="8"/>
    </row>
    <row r="4" spans="1:19" ht="15" x14ac:dyDescent="0.25">
      <c r="A4" s="41" t="s">
        <v>112</v>
      </c>
    </row>
    <row r="5" spans="1:19" x14ac:dyDescent="0.2">
      <c r="A5" s="1" t="s">
        <v>0</v>
      </c>
    </row>
    <row r="6" spans="1:19" x14ac:dyDescent="0.2">
      <c r="A6" s="1" t="str">
        <f>Forklaring!A6</f>
        <v>Oppdatert pr. 13.11.2025</v>
      </c>
    </row>
    <row r="9" spans="1:19" s="5" customFormat="1" ht="15.75" x14ac:dyDescent="0.25">
      <c r="A9" s="34" t="s">
        <v>34</v>
      </c>
      <c r="B9" s="15"/>
      <c r="C9" s="15"/>
      <c r="D9" s="15"/>
    </row>
    <row r="10" spans="1:19" s="5" customFormat="1" x14ac:dyDescent="0.2">
      <c r="A10" s="35"/>
      <c r="B10" s="36"/>
      <c r="C10" s="36">
        <v>2008</v>
      </c>
      <c r="D10" s="36">
        <v>2009</v>
      </c>
      <c r="E10" s="37">
        <v>2010</v>
      </c>
      <c r="F10" s="37">
        <v>2011</v>
      </c>
      <c r="G10" s="37">
        <v>2012</v>
      </c>
      <c r="H10" s="37">
        <v>2013</v>
      </c>
      <c r="I10" s="37">
        <v>2014</v>
      </c>
      <c r="J10" s="37">
        <v>2015</v>
      </c>
      <c r="K10" s="37">
        <v>2016</v>
      </c>
      <c r="L10" s="37">
        <v>2017</v>
      </c>
      <c r="M10" s="37">
        <v>2018</v>
      </c>
      <c r="N10" s="37">
        <v>2019</v>
      </c>
      <c r="O10" s="37">
        <v>2020</v>
      </c>
      <c r="P10" s="37">
        <v>2021</v>
      </c>
      <c r="Q10" s="37">
        <v>2022</v>
      </c>
      <c r="R10" s="37">
        <v>2023</v>
      </c>
      <c r="S10" s="37">
        <v>2024</v>
      </c>
    </row>
    <row r="11" spans="1:19" x14ac:dyDescent="0.2">
      <c r="A11" s="45" t="s">
        <v>1</v>
      </c>
      <c r="B11" s="9" t="s">
        <v>2</v>
      </c>
      <c r="C11" s="2">
        <v>11</v>
      </c>
      <c r="D11" s="2">
        <v>10</v>
      </c>
      <c r="E11" s="2">
        <v>10</v>
      </c>
      <c r="F11" s="2">
        <v>10</v>
      </c>
      <c r="G11" s="2">
        <v>9</v>
      </c>
      <c r="H11" s="2">
        <v>8</v>
      </c>
      <c r="I11" s="2">
        <v>9</v>
      </c>
      <c r="J11" s="2">
        <v>10</v>
      </c>
      <c r="K11" s="2">
        <v>9</v>
      </c>
      <c r="L11" s="2">
        <v>8</v>
      </c>
      <c r="M11" s="1">
        <v>8</v>
      </c>
      <c r="N11" s="2">
        <v>9</v>
      </c>
      <c r="O11" s="2">
        <v>9</v>
      </c>
      <c r="P11" s="2">
        <v>11</v>
      </c>
      <c r="Q11" s="2">
        <v>12</v>
      </c>
      <c r="R11" s="56">
        <v>9</v>
      </c>
      <c r="S11" s="56">
        <v>9</v>
      </c>
    </row>
    <row r="12" spans="1:19" x14ac:dyDescent="0.2">
      <c r="A12" s="46" t="s">
        <v>17</v>
      </c>
      <c r="B12" s="12" t="s">
        <v>2</v>
      </c>
      <c r="C12" s="13">
        <v>17</v>
      </c>
      <c r="D12" s="13">
        <v>16</v>
      </c>
      <c r="E12" s="13">
        <v>16</v>
      </c>
      <c r="F12" s="13">
        <v>14</v>
      </c>
      <c r="G12" s="13">
        <v>13</v>
      </c>
      <c r="H12" s="13">
        <v>11</v>
      </c>
      <c r="I12" s="13">
        <v>12</v>
      </c>
      <c r="J12" s="13">
        <v>14</v>
      </c>
      <c r="K12" s="13">
        <v>13</v>
      </c>
      <c r="L12" s="13">
        <v>12</v>
      </c>
      <c r="M12" s="13">
        <v>12</v>
      </c>
      <c r="N12" s="13">
        <v>13</v>
      </c>
      <c r="O12" s="13">
        <v>13</v>
      </c>
      <c r="P12" s="13">
        <v>19</v>
      </c>
      <c r="Q12" s="13">
        <v>20</v>
      </c>
      <c r="R12" s="59">
        <v>18</v>
      </c>
      <c r="S12" s="59">
        <v>16</v>
      </c>
    </row>
    <row r="13" spans="1:19" x14ac:dyDescent="0.2">
      <c r="A13" s="14" t="s">
        <v>118</v>
      </c>
      <c r="B13" s="9"/>
    </row>
    <row r="15" spans="1:19" s="5" customFormat="1" ht="15.75" x14ac:dyDescent="0.25">
      <c r="A15" s="34" t="s">
        <v>35</v>
      </c>
      <c r="B15" s="15"/>
      <c r="R15" s="1"/>
    </row>
    <row r="16" spans="1:19" x14ac:dyDescent="0.2">
      <c r="A16" s="10" t="s">
        <v>119</v>
      </c>
      <c r="B16" s="15"/>
    </row>
    <row r="17" spans="1:19" s="5" customFormat="1" x14ac:dyDescent="0.2">
      <c r="A17" s="35"/>
      <c r="B17" s="36"/>
      <c r="C17" s="36">
        <v>2008</v>
      </c>
      <c r="D17" s="36">
        <v>2009</v>
      </c>
      <c r="E17" s="37">
        <v>2010</v>
      </c>
      <c r="F17" s="37">
        <v>2011</v>
      </c>
      <c r="G17" s="37">
        <v>2012</v>
      </c>
      <c r="H17" s="37">
        <v>2013</v>
      </c>
      <c r="I17" s="37">
        <v>2014</v>
      </c>
      <c r="J17" s="37">
        <v>2015</v>
      </c>
      <c r="K17" s="37">
        <v>2016</v>
      </c>
      <c r="L17" s="37">
        <v>2017</v>
      </c>
      <c r="M17" s="37">
        <v>2018</v>
      </c>
      <c r="N17" s="37">
        <v>2019</v>
      </c>
      <c r="O17" s="37">
        <v>2020</v>
      </c>
      <c r="P17" s="37">
        <v>2021</v>
      </c>
      <c r="Q17" s="37">
        <v>2022</v>
      </c>
      <c r="R17" s="37">
        <v>2023</v>
      </c>
      <c r="S17" s="37">
        <v>2024</v>
      </c>
    </row>
    <row r="18" spans="1:19" x14ac:dyDescent="0.2">
      <c r="A18" s="16" t="s">
        <v>66</v>
      </c>
      <c r="B18" s="9" t="s">
        <v>4</v>
      </c>
      <c r="C18" s="17">
        <v>13393498.909090901</v>
      </c>
      <c r="D18" s="17">
        <v>15670721.300000001</v>
      </c>
      <c r="E18" s="18">
        <v>17999016.699999999</v>
      </c>
      <c r="F18" s="18">
        <v>18726645.399999999</v>
      </c>
      <c r="G18" s="18">
        <v>22976750.555555601</v>
      </c>
      <c r="H18" s="18">
        <v>26501171.125</v>
      </c>
      <c r="I18" s="18">
        <v>26775490.444444399</v>
      </c>
      <c r="J18" s="18">
        <v>30156217.300000001</v>
      </c>
      <c r="K18" s="18">
        <v>34097286.666666701</v>
      </c>
      <c r="L18" s="18">
        <v>42500787.75</v>
      </c>
      <c r="M18" s="18">
        <v>43063329.25</v>
      </c>
      <c r="N18" s="18">
        <v>43861445</v>
      </c>
      <c r="O18" s="18">
        <v>48995795</v>
      </c>
      <c r="P18" s="18">
        <v>77040466</v>
      </c>
      <c r="Q18" s="18">
        <v>87313586</v>
      </c>
      <c r="R18" s="18">
        <v>123796621</v>
      </c>
      <c r="S18" s="18">
        <v>151248238</v>
      </c>
    </row>
    <row r="19" spans="1:19" x14ac:dyDescent="0.2">
      <c r="A19" s="10" t="s">
        <v>67</v>
      </c>
      <c r="B19" s="9" t="s">
        <v>4</v>
      </c>
      <c r="C19" s="18">
        <v>595860.09090909106</v>
      </c>
      <c r="D19" s="18">
        <v>575800</v>
      </c>
      <c r="E19" s="18">
        <v>94100</v>
      </c>
      <c r="F19" s="18">
        <v>66100</v>
      </c>
      <c r="G19" s="18">
        <v>0</v>
      </c>
      <c r="H19" s="18">
        <v>95125</v>
      </c>
      <c r="I19" s="18">
        <v>319000</v>
      </c>
      <c r="J19" s="18">
        <v>104384.5</v>
      </c>
      <c r="K19" s="18">
        <v>870658</v>
      </c>
      <c r="L19" s="18">
        <v>550875</v>
      </c>
      <c r="M19" s="18">
        <v>1176625</v>
      </c>
      <c r="N19" s="18">
        <v>438222</v>
      </c>
      <c r="O19" s="18">
        <v>258889</v>
      </c>
      <c r="P19" s="18">
        <v>522706</v>
      </c>
      <c r="Q19" s="18">
        <v>619500</v>
      </c>
      <c r="R19" s="18">
        <v>480000</v>
      </c>
      <c r="S19" s="18">
        <v>771778</v>
      </c>
    </row>
    <row r="20" spans="1:19" x14ac:dyDescent="0.2">
      <c r="A20" s="10" t="s">
        <v>68</v>
      </c>
      <c r="B20" s="9" t="s">
        <v>4</v>
      </c>
      <c r="C20" s="18">
        <v>55227.272727272699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4732636</v>
      </c>
      <c r="Q20" s="18">
        <v>3121250</v>
      </c>
      <c r="R20" s="18">
        <v>8904222</v>
      </c>
      <c r="S20" s="18">
        <v>11701222</v>
      </c>
    </row>
    <row r="21" spans="1:19" x14ac:dyDescent="0.2">
      <c r="A21" s="10" t="s">
        <v>69</v>
      </c>
      <c r="B21" s="9" t="s">
        <v>4</v>
      </c>
      <c r="C21" s="18">
        <v>247602.272727273</v>
      </c>
      <c r="D21" s="18">
        <v>845831.6</v>
      </c>
      <c r="E21" s="18">
        <v>210217.5</v>
      </c>
      <c r="F21" s="18">
        <v>18503.7</v>
      </c>
      <c r="G21" s="18">
        <v>0</v>
      </c>
      <c r="H21" s="18">
        <v>0</v>
      </c>
      <c r="I21" s="18">
        <v>22232.333333333299</v>
      </c>
      <c r="J21" s="18">
        <v>485000</v>
      </c>
      <c r="K21" s="18">
        <v>1203417.2222222199</v>
      </c>
      <c r="L21" s="18">
        <v>1081854.25</v>
      </c>
      <c r="M21" s="18">
        <v>0</v>
      </c>
      <c r="N21" s="18">
        <v>0</v>
      </c>
      <c r="O21" s="18">
        <v>0</v>
      </c>
      <c r="P21" s="18">
        <v>77197</v>
      </c>
      <c r="Q21" s="18">
        <v>6667</v>
      </c>
      <c r="R21" s="18">
        <v>0</v>
      </c>
      <c r="S21" s="18">
        <v>19084</v>
      </c>
    </row>
    <row r="22" spans="1:19" x14ac:dyDescent="0.2">
      <c r="A22" s="10" t="s">
        <v>70</v>
      </c>
      <c r="B22" s="9" t="s">
        <v>4</v>
      </c>
      <c r="C22" s="19">
        <v>392285.636363636</v>
      </c>
      <c r="D22" s="19">
        <v>391020.79999999999</v>
      </c>
      <c r="E22" s="18">
        <v>-60110.2</v>
      </c>
      <c r="F22" s="18">
        <v>286278.7</v>
      </c>
      <c r="G22" s="18">
        <v>116389.777777778</v>
      </c>
      <c r="H22" s="18">
        <v>221935.25</v>
      </c>
      <c r="I22" s="18">
        <v>1257923.33333333</v>
      </c>
      <c r="J22" s="18">
        <v>2180748.7000000002</v>
      </c>
      <c r="K22" s="18">
        <v>355427.66666666698</v>
      </c>
      <c r="L22" s="18">
        <v>371460.625</v>
      </c>
      <c r="M22" s="18">
        <v>1470545.375</v>
      </c>
      <c r="N22" s="18">
        <v>584224</v>
      </c>
      <c r="O22" s="18">
        <v>786302</v>
      </c>
      <c r="P22" s="18">
        <v>846474</v>
      </c>
      <c r="Q22" s="18">
        <v>2739445</v>
      </c>
      <c r="R22" s="18">
        <v>379384</v>
      </c>
      <c r="S22" s="18">
        <v>162396</v>
      </c>
    </row>
    <row r="23" spans="1:19" x14ac:dyDescent="0.2">
      <c r="A23" s="10" t="s">
        <v>36</v>
      </c>
      <c r="B23" s="9" t="s">
        <v>4</v>
      </c>
      <c r="C23" s="21">
        <v>14684474.181818176</v>
      </c>
      <c r="D23" s="21">
        <v>17483373.700000003</v>
      </c>
      <c r="E23" s="21">
        <v>18243224</v>
      </c>
      <c r="F23" s="21">
        <v>19097527.799999997</v>
      </c>
      <c r="G23" s="21">
        <v>23093140.333333381</v>
      </c>
      <c r="H23" s="21">
        <v>26818231.375</v>
      </c>
      <c r="I23" s="21">
        <v>28374646.11111106</v>
      </c>
      <c r="J23" s="21">
        <v>32926350.5</v>
      </c>
      <c r="K23" s="21">
        <v>36526789.555555582</v>
      </c>
      <c r="L23" s="21">
        <v>44504977.625</v>
      </c>
      <c r="M23" s="21">
        <v>45710499.625</v>
      </c>
      <c r="N23" s="21">
        <v>44883891</v>
      </c>
      <c r="O23" s="21">
        <v>50040987</v>
      </c>
      <c r="P23" s="21">
        <v>83219480</v>
      </c>
      <c r="Q23" s="21">
        <v>93800448</v>
      </c>
      <c r="R23" s="21">
        <v>133560227</v>
      </c>
      <c r="S23" s="21">
        <v>163902718</v>
      </c>
    </row>
    <row r="24" spans="1:19" x14ac:dyDescent="0.2">
      <c r="A24" s="10"/>
      <c r="B24" s="9"/>
      <c r="C24" s="22"/>
      <c r="D24" s="22"/>
      <c r="E24" s="23"/>
      <c r="F24" s="23"/>
      <c r="G24" s="23"/>
      <c r="H24" s="23"/>
      <c r="I24" s="23"/>
      <c r="J24" s="23"/>
      <c r="K24" s="23"/>
      <c r="L24" s="23"/>
      <c r="M24" s="18"/>
      <c r="N24" s="23"/>
      <c r="O24" s="23"/>
      <c r="P24" s="23"/>
      <c r="Q24" s="23"/>
      <c r="R24" s="23"/>
      <c r="S24" s="23"/>
    </row>
    <row r="25" spans="1:19" x14ac:dyDescent="0.2">
      <c r="A25" s="10" t="s">
        <v>71</v>
      </c>
      <c r="B25" s="9" t="s">
        <v>4</v>
      </c>
      <c r="C25" s="18">
        <v>2020628.1818181819</v>
      </c>
      <c r="D25" s="18">
        <v>1694468.9</v>
      </c>
      <c r="E25" s="18">
        <v>2400418</v>
      </c>
      <c r="F25" s="18">
        <v>2631745.2999999998</v>
      </c>
      <c r="G25" s="18">
        <v>2709808.1111111101</v>
      </c>
      <c r="H25" s="18">
        <v>3458649.25</v>
      </c>
      <c r="I25" s="18">
        <v>3982996</v>
      </c>
      <c r="J25" s="18">
        <v>4822909.0999999996</v>
      </c>
      <c r="K25" s="18">
        <v>4862234.4444444403</v>
      </c>
      <c r="L25" s="18">
        <v>6756051.375</v>
      </c>
      <c r="M25" s="18">
        <v>6317719.25</v>
      </c>
      <c r="N25" s="18">
        <v>7303736</v>
      </c>
      <c r="O25" s="18">
        <v>7651012</v>
      </c>
      <c r="P25" s="18">
        <v>11183683</v>
      </c>
      <c r="Q25" s="18">
        <v>11165830</v>
      </c>
      <c r="R25" s="18">
        <v>15122176</v>
      </c>
      <c r="S25" s="18">
        <v>16190666</v>
      </c>
    </row>
    <row r="26" spans="1:19" x14ac:dyDescent="0.2">
      <c r="A26" s="10" t="s">
        <v>72</v>
      </c>
      <c r="B26" s="9" t="s">
        <v>4</v>
      </c>
      <c r="C26" s="18">
        <v>1639965.6363636365</v>
      </c>
      <c r="D26" s="18">
        <v>1932768.7</v>
      </c>
      <c r="E26" s="18">
        <v>2303853.1</v>
      </c>
      <c r="F26" s="18">
        <v>2129780.2000000002</v>
      </c>
      <c r="G26" s="18">
        <v>2465722.8888888899</v>
      </c>
      <c r="H26" s="18">
        <v>3419084.625</v>
      </c>
      <c r="I26" s="18">
        <v>3481863</v>
      </c>
      <c r="J26" s="18">
        <v>4899865.5</v>
      </c>
      <c r="K26" s="18">
        <v>5277436</v>
      </c>
      <c r="L26" s="18">
        <v>6640708.75</v>
      </c>
      <c r="M26" s="18">
        <v>6033608.5</v>
      </c>
      <c r="N26" s="18">
        <v>5739644</v>
      </c>
      <c r="O26" s="18">
        <v>7561022</v>
      </c>
      <c r="P26" s="18">
        <v>9531562</v>
      </c>
      <c r="Q26" s="18">
        <v>13019289</v>
      </c>
      <c r="R26" s="18">
        <v>21505752</v>
      </c>
      <c r="S26" s="18">
        <v>19368005</v>
      </c>
    </row>
    <row r="27" spans="1:19" x14ac:dyDescent="0.2">
      <c r="A27" s="10" t="s">
        <v>73</v>
      </c>
      <c r="B27" s="9" t="s">
        <v>4</v>
      </c>
      <c r="C27" s="18">
        <v>243808.54545454544</v>
      </c>
      <c r="D27" s="18">
        <v>225818.6</v>
      </c>
      <c r="E27" s="18">
        <v>146800.70000000001</v>
      </c>
      <c r="F27" s="18">
        <v>188139</v>
      </c>
      <c r="G27" s="18">
        <v>265183.66666666698</v>
      </c>
      <c r="H27" s="18">
        <v>259782.875</v>
      </c>
      <c r="I27" s="18">
        <v>228997.555555556</v>
      </c>
      <c r="J27" s="18">
        <v>384073.2</v>
      </c>
      <c r="K27" s="18">
        <v>410517.77777777798</v>
      </c>
      <c r="L27" s="18">
        <v>346159.375</v>
      </c>
      <c r="M27" s="18">
        <v>495515.625</v>
      </c>
      <c r="N27" s="18">
        <v>530008</v>
      </c>
      <c r="O27" s="18">
        <v>596740</v>
      </c>
      <c r="P27" s="18">
        <v>656945</v>
      </c>
      <c r="Q27" s="18">
        <v>1052383</v>
      </c>
      <c r="R27" s="18">
        <v>1019437</v>
      </c>
      <c r="S27" s="18">
        <v>1281994</v>
      </c>
    </row>
    <row r="28" spans="1:19" x14ac:dyDescent="0.2">
      <c r="A28" s="10" t="s">
        <v>74</v>
      </c>
      <c r="B28" s="9" t="s">
        <v>4</v>
      </c>
      <c r="C28" s="18">
        <v>1244559.2727272727</v>
      </c>
      <c r="D28" s="18">
        <v>1940130.6</v>
      </c>
      <c r="E28" s="18">
        <v>2132555.7999999998</v>
      </c>
      <c r="F28" s="18">
        <v>2253929.4</v>
      </c>
      <c r="G28" s="18">
        <v>2767806.2222222202</v>
      </c>
      <c r="H28" s="18">
        <v>2276639</v>
      </c>
      <c r="I28" s="18">
        <v>2537626.4444444398</v>
      </c>
      <c r="J28" s="18">
        <v>3062502.6</v>
      </c>
      <c r="K28" s="18">
        <v>3913041.6666666698</v>
      </c>
      <c r="L28" s="18">
        <v>5982391.375</v>
      </c>
      <c r="M28" s="18">
        <v>6588221.75</v>
      </c>
      <c r="N28" s="18">
        <v>5542652</v>
      </c>
      <c r="O28" s="18">
        <v>8402362</v>
      </c>
      <c r="P28" s="18">
        <v>18359834</v>
      </c>
      <c r="Q28" s="18">
        <v>15220056</v>
      </c>
      <c r="R28" s="18">
        <v>26024045</v>
      </c>
      <c r="S28" s="18">
        <v>32979416</v>
      </c>
    </row>
    <row r="29" spans="1:19" x14ac:dyDescent="0.2">
      <c r="A29" s="10" t="s">
        <v>75</v>
      </c>
      <c r="B29" s="9" t="s">
        <v>4</v>
      </c>
      <c r="C29" s="18">
        <v>21516.636363636364</v>
      </c>
      <c r="D29" s="18">
        <v>-126083</v>
      </c>
      <c r="E29" s="18">
        <v>1843224.1</v>
      </c>
      <c r="F29" s="18">
        <v>804030.3</v>
      </c>
      <c r="G29" s="18">
        <v>-155125.11111111101</v>
      </c>
      <c r="H29" s="18">
        <v>-356605.25</v>
      </c>
      <c r="I29" s="18">
        <v>1228487.66666667</v>
      </c>
      <c r="J29" s="18">
        <v>2342075</v>
      </c>
      <c r="K29" s="18">
        <v>558232.66666666698</v>
      </c>
      <c r="L29" s="18">
        <v>1688399.5</v>
      </c>
      <c r="M29" s="18">
        <v>248143.5</v>
      </c>
      <c r="N29" s="18">
        <v>163518</v>
      </c>
      <c r="O29" s="18">
        <v>5698309</v>
      </c>
      <c r="P29" s="18">
        <v>-78395</v>
      </c>
      <c r="Q29" s="18">
        <v>-1686150</v>
      </c>
      <c r="R29" s="18">
        <v>10621087</v>
      </c>
      <c r="S29" s="18">
        <v>8149486</v>
      </c>
    </row>
    <row r="30" spans="1:19" x14ac:dyDescent="0.2">
      <c r="A30" s="10" t="s">
        <v>76</v>
      </c>
      <c r="B30" s="9" t="s">
        <v>4</v>
      </c>
      <c r="C30" s="18">
        <v>3037479.6363636362</v>
      </c>
      <c r="D30" s="18">
        <v>3645682.4</v>
      </c>
      <c r="E30" s="18">
        <v>3905223.8</v>
      </c>
      <c r="F30" s="18">
        <v>3394833.8</v>
      </c>
      <c r="G30" s="18">
        <v>3649157.3333333302</v>
      </c>
      <c r="H30" s="18">
        <v>4315695.5</v>
      </c>
      <c r="I30" s="18">
        <v>4574252.1111111101</v>
      </c>
      <c r="J30" s="18">
        <v>5482783.2999999998</v>
      </c>
      <c r="K30" s="18">
        <v>6169077.4444444403</v>
      </c>
      <c r="L30" s="18">
        <v>7339822.125</v>
      </c>
      <c r="M30" s="18">
        <v>7952848</v>
      </c>
      <c r="N30" s="18">
        <v>7699709</v>
      </c>
      <c r="O30" s="18">
        <v>8988263</v>
      </c>
      <c r="P30" s="18">
        <v>12211170</v>
      </c>
      <c r="Q30" s="18">
        <v>13625016</v>
      </c>
      <c r="R30" s="18">
        <v>16937249</v>
      </c>
      <c r="S30" s="18">
        <v>16279837</v>
      </c>
    </row>
    <row r="31" spans="1:19" x14ac:dyDescent="0.2">
      <c r="A31" s="10" t="s">
        <v>77</v>
      </c>
      <c r="B31" s="9" t="s">
        <v>4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</row>
    <row r="32" spans="1:19" x14ac:dyDescent="0.2">
      <c r="A32" s="10" t="s">
        <v>78</v>
      </c>
      <c r="B32" s="9" t="s">
        <v>4</v>
      </c>
      <c r="C32" s="18">
        <v>900052.81818181823</v>
      </c>
      <c r="D32" s="18">
        <v>1190393</v>
      </c>
      <c r="E32" s="18">
        <v>1226020.1000000001</v>
      </c>
      <c r="F32" s="18">
        <v>1521497.5</v>
      </c>
      <c r="G32" s="18">
        <v>1947833.7777777801</v>
      </c>
      <c r="H32" s="18">
        <v>2597294.875</v>
      </c>
      <c r="I32" s="18">
        <v>2582809.6666666698</v>
      </c>
      <c r="J32" s="18">
        <v>2518692.7000000002</v>
      </c>
      <c r="K32" s="18">
        <v>2668121.7777777798</v>
      </c>
      <c r="L32" s="18">
        <v>3189901.75</v>
      </c>
      <c r="M32" s="18">
        <v>2984833.25</v>
      </c>
      <c r="N32" s="18">
        <v>3061460</v>
      </c>
      <c r="O32" s="18">
        <v>4376537</v>
      </c>
      <c r="P32" s="18">
        <v>6255477</v>
      </c>
      <c r="Q32" s="18">
        <v>9003841</v>
      </c>
      <c r="R32" s="18">
        <v>9972828</v>
      </c>
      <c r="S32" s="18">
        <v>11854439</v>
      </c>
    </row>
    <row r="33" spans="1:19" x14ac:dyDescent="0.2">
      <c r="A33" s="10" t="s">
        <v>79</v>
      </c>
      <c r="B33" s="9" t="s">
        <v>4</v>
      </c>
      <c r="C33" s="18">
        <v>653007.18181818177</v>
      </c>
      <c r="D33" s="18">
        <v>724590.2</v>
      </c>
      <c r="E33" s="18">
        <v>840790.2</v>
      </c>
      <c r="F33" s="18">
        <v>828312.6</v>
      </c>
      <c r="G33" s="18">
        <v>961369.44444444496</v>
      </c>
      <c r="H33" s="18">
        <v>1105497</v>
      </c>
      <c r="I33" s="18">
        <v>1225614.33333333</v>
      </c>
      <c r="J33" s="18">
        <v>1302379.7</v>
      </c>
      <c r="K33" s="18">
        <v>1456769.5555555599</v>
      </c>
      <c r="L33" s="18">
        <v>1647712.875</v>
      </c>
      <c r="M33" s="18">
        <v>1896634.875</v>
      </c>
      <c r="N33" s="18">
        <v>1760131</v>
      </c>
      <c r="O33" s="18">
        <v>1903669</v>
      </c>
      <c r="P33" s="18">
        <v>3243957</v>
      </c>
      <c r="Q33" s="18">
        <v>3788082</v>
      </c>
      <c r="R33" s="18">
        <v>6385632</v>
      </c>
      <c r="S33" s="18">
        <v>5056729</v>
      </c>
    </row>
    <row r="34" spans="1:19" x14ac:dyDescent="0.2">
      <c r="A34" s="10" t="s">
        <v>80</v>
      </c>
      <c r="B34" s="9" t="s">
        <v>4</v>
      </c>
      <c r="C34" s="19">
        <v>2757285.8181818184</v>
      </c>
      <c r="D34" s="19">
        <v>3561732.8</v>
      </c>
      <c r="E34" s="18">
        <v>3432945.6</v>
      </c>
      <c r="F34" s="18">
        <v>3148444.7</v>
      </c>
      <c r="G34" s="18">
        <v>3523596.4444444398</v>
      </c>
      <c r="H34" s="18">
        <v>4453694.25</v>
      </c>
      <c r="I34" s="18">
        <v>5549971.4444444403</v>
      </c>
      <c r="J34" s="18">
        <v>8865345.9000000004</v>
      </c>
      <c r="K34" s="18">
        <v>6305243.2222222202</v>
      </c>
      <c r="L34" s="18">
        <v>7576178.125</v>
      </c>
      <c r="M34" s="18">
        <v>6319624.625</v>
      </c>
      <c r="N34" s="18">
        <v>7276281</v>
      </c>
      <c r="O34" s="18">
        <v>7577222</v>
      </c>
      <c r="P34" s="18">
        <v>12496418</v>
      </c>
      <c r="Q34" s="18">
        <v>12669104</v>
      </c>
      <c r="R34" s="18">
        <v>23373479</v>
      </c>
      <c r="S34" s="18">
        <v>25484540</v>
      </c>
    </row>
    <row r="35" spans="1:19" x14ac:dyDescent="0.2">
      <c r="A35" s="10" t="s">
        <v>37</v>
      </c>
      <c r="B35" s="9" t="s">
        <v>4</v>
      </c>
      <c r="C35" s="21">
        <f t="shared" ref="C35:M35" si="0">C25+C26+C27+C28-C29+C30+C32+C33+C34+C31</f>
        <v>12475270.454545455</v>
      </c>
      <c r="D35" s="21">
        <f t="shared" si="0"/>
        <v>15041668.199999999</v>
      </c>
      <c r="E35" s="21">
        <f t="shared" si="0"/>
        <v>14545383.199999999</v>
      </c>
      <c r="F35" s="21">
        <f t="shared" si="0"/>
        <v>15292652.199999999</v>
      </c>
      <c r="G35" s="21">
        <f t="shared" si="0"/>
        <v>18445602.999999993</v>
      </c>
      <c r="H35" s="21">
        <f t="shared" si="0"/>
        <v>22242942.625</v>
      </c>
      <c r="I35" s="21">
        <f t="shared" si="0"/>
        <v>22935642.888888877</v>
      </c>
      <c r="J35" s="21">
        <f t="shared" si="0"/>
        <v>28996477</v>
      </c>
      <c r="K35" s="21">
        <f t="shared" si="0"/>
        <v>30504209.22222222</v>
      </c>
      <c r="L35" s="21">
        <f t="shared" si="0"/>
        <v>37790526.25</v>
      </c>
      <c r="M35" s="21">
        <f t="shared" si="0"/>
        <v>38340862.375</v>
      </c>
      <c r="N35" s="21">
        <v>38750103</v>
      </c>
      <c r="O35" s="21">
        <v>41358518</v>
      </c>
      <c r="P35" s="21">
        <v>74017440</v>
      </c>
      <c r="Q35" s="21">
        <v>81229750</v>
      </c>
      <c r="R35" s="21">
        <v>109719512</v>
      </c>
      <c r="S35" s="21">
        <v>120346141</v>
      </c>
    </row>
    <row r="36" spans="1:19" x14ac:dyDescent="0.2">
      <c r="A36" s="10"/>
      <c r="B36" s="9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0"/>
      <c r="N36" s="21"/>
      <c r="O36" s="21"/>
      <c r="P36" s="21"/>
      <c r="Q36" s="21"/>
      <c r="R36" s="21"/>
      <c r="S36" s="21"/>
    </row>
    <row r="37" spans="1:19" x14ac:dyDescent="0.2">
      <c r="A37" s="10" t="s">
        <v>38</v>
      </c>
      <c r="B37" s="9" t="s">
        <v>4</v>
      </c>
      <c r="C37" s="21">
        <f t="shared" ref="C37:M37" si="1">C23-C35</f>
        <v>2209203.727272721</v>
      </c>
      <c r="D37" s="21">
        <f t="shared" si="1"/>
        <v>2441705.5000000037</v>
      </c>
      <c r="E37" s="21">
        <f t="shared" si="1"/>
        <v>3697840.8000000007</v>
      </c>
      <c r="F37" s="21">
        <f t="shared" si="1"/>
        <v>3804875.5999999978</v>
      </c>
      <c r="G37" s="21">
        <f t="shared" si="1"/>
        <v>4647537.333333388</v>
      </c>
      <c r="H37" s="21">
        <f t="shared" si="1"/>
        <v>4575288.75</v>
      </c>
      <c r="I37" s="21">
        <f t="shared" si="1"/>
        <v>5439003.2222221829</v>
      </c>
      <c r="J37" s="21">
        <f t="shared" si="1"/>
        <v>3929873.5</v>
      </c>
      <c r="K37" s="21">
        <f t="shared" si="1"/>
        <v>6022580.3333333619</v>
      </c>
      <c r="L37" s="21">
        <f t="shared" si="1"/>
        <v>6714451.375</v>
      </c>
      <c r="M37" s="21">
        <f t="shared" si="1"/>
        <v>7369637.25</v>
      </c>
      <c r="N37" s="21">
        <v>6133788</v>
      </c>
      <c r="O37" s="21">
        <v>8682469</v>
      </c>
      <c r="P37" s="21">
        <v>9202039</v>
      </c>
      <c r="Q37" s="21">
        <v>12570698</v>
      </c>
      <c r="R37" s="21">
        <v>23840715</v>
      </c>
      <c r="S37" s="21">
        <v>43556577</v>
      </c>
    </row>
    <row r="38" spans="1:19" x14ac:dyDescent="0.2">
      <c r="A38" s="10"/>
      <c r="B38" s="9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18"/>
      <c r="N38" s="23"/>
      <c r="O38" s="23"/>
      <c r="P38" s="23"/>
      <c r="Q38" s="23"/>
      <c r="R38" s="23"/>
      <c r="S38" s="23"/>
    </row>
    <row r="39" spans="1:19" x14ac:dyDescent="0.2">
      <c r="A39" s="10" t="s">
        <v>81</v>
      </c>
      <c r="B39" s="9" t="s">
        <v>4</v>
      </c>
      <c r="C39" s="18">
        <v>140015.636363636</v>
      </c>
      <c r="D39" s="18">
        <v>47980.5</v>
      </c>
      <c r="E39" s="18">
        <v>93892.3</v>
      </c>
      <c r="F39" s="18">
        <v>123811</v>
      </c>
      <c r="G39" s="18">
        <v>110106</v>
      </c>
      <c r="H39" s="18">
        <v>185735</v>
      </c>
      <c r="I39" s="18">
        <v>1244865.5555555599</v>
      </c>
      <c r="J39" s="18">
        <v>92770.8</v>
      </c>
      <c r="K39" s="18">
        <v>198752.66666666701</v>
      </c>
      <c r="L39" s="18">
        <v>103382.75</v>
      </c>
      <c r="M39" s="18">
        <v>107013</v>
      </c>
      <c r="N39" s="18">
        <v>985227</v>
      </c>
      <c r="O39" s="18">
        <v>937943</v>
      </c>
      <c r="P39" s="18">
        <v>452239</v>
      </c>
      <c r="Q39" s="18">
        <v>796560</v>
      </c>
      <c r="R39" s="18">
        <v>1737753</v>
      </c>
      <c r="S39" s="18">
        <v>4571875</v>
      </c>
    </row>
    <row r="40" spans="1:19" x14ac:dyDescent="0.2">
      <c r="A40" s="10" t="s">
        <v>82</v>
      </c>
      <c r="B40" s="9" t="s">
        <v>4</v>
      </c>
      <c r="C40" s="18">
        <v>419098</v>
      </c>
      <c r="D40" s="18">
        <v>358638</v>
      </c>
      <c r="E40" s="18">
        <v>487055.3</v>
      </c>
      <c r="F40" s="18">
        <v>744760.2</v>
      </c>
      <c r="G40" s="18">
        <v>985069.66666666698</v>
      </c>
      <c r="H40" s="18">
        <v>1007079</v>
      </c>
      <c r="I40" s="18">
        <v>989954.22222222202</v>
      </c>
      <c r="J40" s="18">
        <v>334724</v>
      </c>
      <c r="K40" s="18">
        <v>518003.22222222202</v>
      </c>
      <c r="L40" s="18">
        <v>698087.5</v>
      </c>
      <c r="M40" s="18">
        <v>651440.875</v>
      </c>
      <c r="N40" s="18">
        <v>898215</v>
      </c>
      <c r="O40" s="18">
        <v>1339831</v>
      </c>
      <c r="P40" s="18">
        <v>1284040</v>
      </c>
      <c r="Q40" s="18">
        <v>3802711</v>
      </c>
      <c r="R40" s="18">
        <v>4458775</v>
      </c>
      <c r="S40" s="18">
        <v>8569016</v>
      </c>
    </row>
    <row r="41" spans="1:19" x14ac:dyDescent="0.2">
      <c r="A41" s="10" t="s">
        <v>39</v>
      </c>
      <c r="B41" s="9" t="s">
        <v>4</v>
      </c>
      <c r="C41" s="20">
        <v>-279082.363636364</v>
      </c>
      <c r="D41" s="20">
        <v>-310657.5</v>
      </c>
      <c r="E41" s="20">
        <f t="shared" ref="E41:J41" si="2">E39-E40</f>
        <v>-393163</v>
      </c>
      <c r="F41" s="20">
        <f t="shared" si="2"/>
        <v>-620949.19999999995</v>
      </c>
      <c r="G41" s="20">
        <f t="shared" si="2"/>
        <v>-874963.66666666698</v>
      </c>
      <c r="H41" s="20">
        <f t="shared" si="2"/>
        <v>-821344</v>
      </c>
      <c r="I41" s="20">
        <f t="shared" si="2"/>
        <v>254911.33333333791</v>
      </c>
      <c r="J41" s="20">
        <f t="shared" si="2"/>
        <v>-241953.2</v>
      </c>
      <c r="K41" s="20">
        <v>-319250.55555555504</v>
      </c>
      <c r="L41" s="20">
        <v>-594704.75</v>
      </c>
      <c r="M41" s="20">
        <v>-544427.875</v>
      </c>
      <c r="N41" s="20">
        <v>87012</v>
      </c>
      <c r="O41" s="20">
        <v>-401887</v>
      </c>
      <c r="P41" s="20">
        <v>-831801</v>
      </c>
      <c r="Q41" s="20">
        <v>-3006151</v>
      </c>
      <c r="R41" s="20">
        <v>-2721022</v>
      </c>
      <c r="S41" s="20">
        <v>-3997141</v>
      </c>
    </row>
    <row r="42" spans="1:19" x14ac:dyDescent="0.2">
      <c r="A42" s="10"/>
      <c r="B42" s="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0"/>
      <c r="N42" s="21"/>
      <c r="O42" s="21"/>
      <c r="P42" s="21"/>
      <c r="Q42" s="21"/>
      <c r="R42" s="21"/>
      <c r="S42" s="21"/>
    </row>
    <row r="43" spans="1:19" x14ac:dyDescent="0.2">
      <c r="A43" s="11" t="s">
        <v>40</v>
      </c>
      <c r="B43" s="12" t="s">
        <v>4</v>
      </c>
      <c r="C43" s="21">
        <f t="shared" ref="C43:M43" si="3">C37+C39-C40</f>
        <v>1930121.3636363568</v>
      </c>
      <c r="D43" s="21">
        <f t="shared" si="3"/>
        <v>2131048.0000000037</v>
      </c>
      <c r="E43" s="21">
        <f t="shared" si="3"/>
        <v>3304677.8000000007</v>
      </c>
      <c r="F43" s="21">
        <f t="shared" si="3"/>
        <v>3183926.3999999976</v>
      </c>
      <c r="G43" s="21">
        <f t="shared" si="3"/>
        <v>3772573.666666721</v>
      </c>
      <c r="H43" s="21">
        <f t="shared" si="3"/>
        <v>3753944.75</v>
      </c>
      <c r="I43" s="21">
        <f t="shared" si="3"/>
        <v>5693914.5555555206</v>
      </c>
      <c r="J43" s="21">
        <f t="shared" si="3"/>
        <v>3687920.3</v>
      </c>
      <c r="K43" s="21">
        <f t="shared" si="3"/>
        <v>5703329.7777778069</v>
      </c>
      <c r="L43" s="21">
        <f t="shared" si="3"/>
        <v>6119746.625</v>
      </c>
      <c r="M43" s="21">
        <f t="shared" si="3"/>
        <v>6825209.375</v>
      </c>
      <c r="N43" s="21">
        <v>6220800</v>
      </c>
      <c r="O43" s="21">
        <v>8280581</v>
      </c>
      <c r="P43" s="21">
        <v>8370238</v>
      </c>
      <c r="Q43" s="21">
        <v>9564547</v>
      </c>
      <c r="R43" s="21">
        <v>21119694</v>
      </c>
      <c r="S43" s="21">
        <v>39559437</v>
      </c>
    </row>
    <row r="44" spans="1:19" x14ac:dyDescent="0.2">
      <c r="A44" s="14"/>
      <c r="B44" s="9"/>
      <c r="C44" s="23"/>
      <c r="D44" s="23"/>
    </row>
    <row r="45" spans="1:19" x14ac:dyDescent="0.2">
      <c r="A45" s="14"/>
      <c r="B45" s="9"/>
      <c r="C45" s="23"/>
      <c r="D45" s="23"/>
    </row>
    <row r="46" spans="1:19" s="5" customFormat="1" ht="15.75" x14ac:dyDescent="0.25">
      <c r="A46" s="34" t="s">
        <v>41</v>
      </c>
      <c r="B46" s="15"/>
    </row>
    <row r="47" spans="1:19" x14ac:dyDescent="0.2">
      <c r="A47" s="10" t="s">
        <v>119</v>
      </c>
      <c r="B47" s="15"/>
    </row>
    <row r="48" spans="1:19" s="5" customFormat="1" x14ac:dyDescent="0.2">
      <c r="A48" s="35"/>
      <c r="B48" s="36"/>
      <c r="C48" s="36">
        <v>2008</v>
      </c>
      <c r="D48" s="36">
        <v>2009</v>
      </c>
      <c r="E48" s="37">
        <v>2010</v>
      </c>
      <c r="F48" s="37">
        <v>2011</v>
      </c>
      <c r="G48" s="37">
        <v>2012</v>
      </c>
      <c r="H48" s="37">
        <v>2013</v>
      </c>
      <c r="I48" s="37">
        <v>2014</v>
      </c>
      <c r="J48" s="37">
        <v>2015</v>
      </c>
      <c r="K48" s="37">
        <v>2016</v>
      </c>
      <c r="L48" s="37">
        <v>2017</v>
      </c>
      <c r="M48" s="37">
        <v>2018</v>
      </c>
      <c r="N48" s="37">
        <v>2019</v>
      </c>
      <c r="O48" s="37">
        <v>2020</v>
      </c>
      <c r="P48" s="37">
        <v>2021</v>
      </c>
      <c r="Q48" s="37">
        <v>2022</v>
      </c>
      <c r="R48" s="37">
        <v>2023</v>
      </c>
      <c r="S48" s="37">
        <v>2024</v>
      </c>
    </row>
    <row r="49" spans="1:19" x14ac:dyDescent="0.2">
      <c r="A49" s="24" t="s">
        <v>83</v>
      </c>
      <c r="B49" s="25"/>
      <c r="C49" s="25"/>
      <c r="D49" s="25"/>
      <c r="E49" s="26"/>
      <c r="F49" s="26"/>
      <c r="G49" s="26"/>
      <c r="H49" s="26"/>
      <c r="I49" s="26"/>
      <c r="J49" s="26"/>
      <c r="K49" s="26"/>
      <c r="L49" s="26"/>
      <c r="M49" s="27"/>
      <c r="N49" s="27"/>
      <c r="O49" s="27"/>
      <c r="P49" s="27"/>
      <c r="Q49" s="27"/>
      <c r="R49" s="27"/>
      <c r="S49" s="27"/>
    </row>
    <row r="50" spans="1:19" x14ac:dyDescent="0.2">
      <c r="A50" s="10" t="s">
        <v>84</v>
      </c>
      <c r="B50" s="9" t="s">
        <v>4</v>
      </c>
      <c r="C50" s="20">
        <v>117734.54545454546</v>
      </c>
      <c r="D50" s="20">
        <v>125512</v>
      </c>
      <c r="E50" s="20">
        <v>135017.77777777801</v>
      </c>
      <c r="F50" s="20">
        <v>150000</v>
      </c>
      <c r="G50" s="20">
        <v>0</v>
      </c>
      <c r="H50" s="20">
        <v>639857.14285714296</v>
      </c>
      <c r="I50" s="20">
        <v>528625</v>
      </c>
      <c r="J50" s="20">
        <v>442111.11111111101</v>
      </c>
      <c r="K50" s="20">
        <v>476125</v>
      </c>
      <c r="L50" s="20">
        <v>462631.25</v>
      </c>
      <c r="M50" s="20">
        <v>155324.5</v>
      </c>
      <c r="N50" s="20">
        <v>285164</v>
      </c>
      <c r="O50" s="20">
        <v>851033</v>
      </c>
      <c r="P50" s="20">
        <v>696180</v>
      </c>
      <c r="Q50" s="20">
        <v>1995256</v>
      </c>
      <c r="R50" s="20">
        <v>791127</v>
      </c>
      <c r="S50" s="20">
        <v>31506</v>
      </c>
    </row>
    <row r="51" spans="1:19" x14ac:dyDescent="0.2">
      <c r="A51" s="10"/>
      <c r="B51" s="9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x14ac:dyDescent="0.2">
      <c r="A52" s="10" t="s">
        <v>85</v>
      </c>
      <c r="B52" s="9" t="s">
        <v>4</v>
      </c>
      <c r="C52" s="18">
        <v>3020546.2727272729</v>
      </c>
      <c r="D52" s="18">
        <v>7158177.2000000002</v>
      </c>
      <c r="E52" s="18">
        <v>13625126.888888899</v>
      </c>
      <c r="F52" s="18">
        <v>18552369.875</v>
      </c>
      <c r="G52" s="18">
        <v>19965404.75</v>
      </c>
      <c r="H52" s="18">
        <v>21290404</v>
      </c>
      <c r="I52" s="18">
        <v>23578232.125</v>
      </c>
      <c r="J52" s="18">
        <v>15015708.555555601</v>
      </c>
      <c r="K52" s="18">
        <v>14323472.5</v>
      </c>
      <c r="L52" s="18">
        <v>17982387.5</v>
      </c>
      <c r="M52" s="18">
        <v>39511136.25</v>
      </c>
      <c r="N52" s="18">
        <v>51188407</v>
      </c>
      <c r="O52" s="18">
        <v>71214467</v>
      </c>
      <c r="P52" s="18">
        <v>72663787</v>
      </c>
      <c r="Q52" s="18">
        <v>124821669</v>
      </c>
      <c r="R52" s="18">
        <v>94795602</v>
      </c>
      <c r="S52" s="18">
        <v>95160544</v>
      </c>
    </row>
    <row r="53" spans="1:19" x14ac:dyDescent="0.2">
      <c r="A53" s="10" t="s">
        <v>86</v>
      </c>
      <c r="B53" s="9" t="s">
        <v>4</v>
      </c>
      <c r="C53" s="18">
        <v>4055445.4545454546</v>
      </c>
      <c r="D53" s="18">
        <v>625591.30000000005</v>
      </c>
      <c r="E53" s="18">
        <v>4845448.6666666698</v>
      </c>
      <c r="F53" s="18">
        <v>965676.875</v>
      </c>
      <c r="G53" s="18">
        <v>4017276.875</v>
      </c>
      <c r="H53" s="18">
        <v>5050803.42857143</v>
      </c>
      <c r="I53" s="18">
        <v>3362726.125</v>
      </c>
      <c r="J53" s="18">
        <v>9280278.5555555597</v>
      </c>
      <c r="K53" s="18">
        <v>7754714.25</v>
      </c>
      <c r="L53" s="18">
        <v>6669865.5</v>
      </c>
      <c r="M53" s="18">
        <v>4794188.875</v>
      </c>
      <c r="N53" s="18">
        <v>9758526</v>
      </c>
      <c r="O53" s="18">
        <v>4027111</v>
      </c>
      <c r="P53" s="18">
        <v>5600329</v>
      </c>
      <c r="Q53" s="18">
        <v>8473296</v>
      </c>
      <c r="R53" s="18">
        <v>7139966</v>
      </c>
      <c r="S53" s="18">
        <v>7471893</v>
      </c>
    </row>
    <row r="54" spans="1:19" x14ac:dyDescent="0.2">
      <c r="A54" s="10" t="s">
        <v>87</v>
      </c>
      <c r="B54" s="9" t="s">
        <v>4</v>
      </c>
      <c r="C54" s="18">
        <v>1629248.8181818181</v>
      </c>
      <c r="D54" s="18">
        <v>2040526</v>
      </c>
      <c r="E54" s="18">
        <v>174584.11111111101</v>
      </c>
      <c r="F54" s="18">
        <v>2678195</v>
      </c>
      <c r="G54" s="18">
        <v>2338716.25</v>
      </c>
      <c r="H54" s="18">
        <v>2330748</v>
      </c>
      <c r="I54" s="18">
        <v>2870682</v>
      </c>
      <c r="J54" s="18">
        <v>1055501.33333333</v>
      </c>
      <c r="K54" s="18">
        <v>3064439.375</v>
      </c>
      <c r="L54" s="18">
        <v>1142499.5</v>
      </c>
      <c r="M54" s="18">
        <v>907113.375</v>
      </c>
      <c r="N54" s="18">
        <v>1574315</v>
      </c>
      <c r="O54" s="18">
        <v>1510311</v>
      </c>
      <c r="P54" s="18">
        <v>716504</v>
      </c>
      <c r="Q54" s="18">
        <v>1068449</v>
      </c>
      <c r="R54" s="18">
        <v>985521</v>
      </c>
      <c r="S54" s="18">
        <v>1546874</v>
      </c>
    </row>
    <row r="55" spans="1:19" x14ac:dyDescent="0.2">
      <c r="A55" s="10" t="s">
        <v>21</v>
      </c>
      <c r="B55" s="9" t="s">
        <v>4</v>
      </c>
      <c r="C55" s="20">
        <f>SUM(C52:C54)</f>
        <v>8705240.5454545449</v>
      </c>
      <c r="D55" s="20">
        <f>SUM(D52:D54)</f>
        <v>9824294.5</v>
      </c>
      <c r="E55" s="20">
        <f>SUM(E52:E54)</f>
        <v>18645159.666666679</v>
      </c>
      <c r="F55" s="20">
        <f t="shared" ref="F55:M55" si="4">SUM(F52:F54)</f>
        <v>22196241.75</v>
      </c>
      <c r="G55" s="20">
        <f t="shared" si="4"/>
        <v>26321397.875</v>
      </c>
      <c r="H55" s="20">
        <f t="shared" si="4"/>
        <v>28671955.428571429</v>
      </c>
      <c r="I55" s="20">
        <f t="shared" si="4"/>
        <v>29811640.25</v>
      </c>
      <c r="J55" s="20">
        <f t="shared" si="4"/>
        <v>25351488.444444489</v>
      </c>
      <c r="K55" s="20">
        <f t="shared" si="4"/>
        <v>25142626.125</v>
      </c>
      <c r="L55" s="20">
        <f t="shared" si="4"/>
        <v>25794752.5</v>
      </c>
      <c r="M55" s="20">
        <f t="shared" si="4"/>
        <v>45212438.5</v>
      </c>
      <c r="N55" s="20">
        <v>62521248</v>
      </c>
      <c r="O55" s="20">
        <v>76751889</v>
      </c>
      <c r="P55" s="20">
        <v>78980620</v>
      </c>
      <c r="Q55" s="20">
        <v>134363413</v>
      </c>
      <c r="R55" s="20">
        <v>102921088</v>
      </c>
      <c r="S55" s="20">
        <v>104179311</v>
      </c>
    </row>
    <row r="56" spans="1:19" x14ac:dyDescent="0.2">
      <c r="A56" s="10"/>
      <c r="B56" s="9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 x14ac:dyDescent="0.2">
      <c r="A57" s="10" t="s">
        <v>88</v>
      </c>
      <c r="B57" s="9" t="s">
        <v>4</v>
      </c>
      <c r="C57" s="20">
        <v>662325.363636364</v>
      </c>
      <c r="D57" s="20">
        <v>855848</v>
      </c>
      <c r="E57" s="20">
        <v>1000834.88888889</v>
      </c>
      <c r="F57" s="20">
        <v>1166083.375</v>
      </c>
      <c r="G57" s="20">
        <v>1597689.5</v>
      </c>
      <c r="H57" s="20">
        <v>1300054.57142857</v>
      </c>
      <c r="I57" s="20">
        <v>1491384.625</v>
      </c>
      <c r="J57" s="20">
        <v>4323178.2222222202</v>
      </c>
      <c r="K57" s="20">
        <v>1469561.75</v>
      </c>
      <c r="L57" s="20">
        <v>1439263</v>
      </c>
      <c r="M57" s="20">
        <v>2028252.75</v>
      </c>
      <c r="N57" s="20">
        <v>10999925</v>
      </c>
      <c r="O57" s="20">
        <v>11541226</v>
      </c>
      <c r="P57" s="20">
        <v>10258180</v>
      </c>
      <c r="Q57" s="20">
        <v>9415402</v>
      </c>
      <c r="R57" s="20">
        <v>13211487</v>
      </c>
      <c r="S57" s="20">
        <v>7467196</v>
      </c>
    </row>
    <row r="58" spans="1:19" x14ac:dyDescent="0.2">
      <c r="A58" s="10"/>
      <c r="B58" s="9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23"/>
      <c r="S58" s="23"/>
    </row>
    <row r="59" spans="1:19" x14ac:dyDescent="0.2">
      <c r="A59" s="10" t="s">
        <v>42</v>
      </c>
      <c r="B59" s="9" t="s">
        <v>4</v>
      </c>
      <c r="C59" s="21">
        <f t="shared" ref="C59:M59" si="5">C50+C55+C57</f>
        <v>9485300.4545454532</v>
      </c>
      <c r="D59" s="21">
        <f t="shared" si="5"/>
        <v>10805654.5</v>
      </c>
      <c r="E59" s="21">
        <f t="shared" si="5"/>
        <v>19781012.333333351</v>
      </c>
      <c r="F59" s="21">
        <f t="shared" si="5"/>
        <v>23512325.125</v>
      </c>
      <c r="G59" s="21">
        <f t="shared" si="5"/>
        <v>27919087.375</v>
      </c>
      <c r="H59" s="21">
        <f t="shared" si="5"/>
        <v>30611867.142857142</v>
      </c>
      <c r="I59" s="21">
        <f t="shared" si="5"/>
        <v>31831649.875</v>
      </c>
      <c r="J59" s="21">
        <f t="shared" si="5"/>
        <v>30116777.777777821</v>
      </c>
      <c r="K59" s="21">
        <f t="shared" si="5"/>
        <v>27088312.875</v>
      </c>
      <c r="L59" s="21">
        <f t="shared" si="5"/>
        <v>27696646.75</v>
      </c>
      <c r="M59" s="21">
        <f t="shared" si="5"/>
        <v>47396015.75</v>
      </c>
      <c r="N59" s="21">
        <v>73806338</v>
      </c>
      <c r="O59" s="21">
        <v>89144148</v>
      </c>
      <c r="P59" s="21">
        <v>89934980</v>
      </c>
      <c r="Q59" s="21">
        <v>145774071</v>
      </c>
      <c r="R59" s="21">
        <v>116923702</v>
      </c>
      <c r="S59" s="21">
        <v>111678013</v>
      </c>
    </row>
    <row r="60" spans="1:19" x14ac:dyDescent="0.2">
      <c r="A60" s="10"/>
      <c r="B60" s="9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x14ac:dyDescent="0.2">
      <c r="A61" s="10" t="s">
        <v>89</v>
      </c>
      <c r="B61" s="9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 x14ac:dyDescent="0.2">
      <c r="A62" s="10" t="s">
        <v>90</v>
      </c>
      <c r="B62" s="9" t="s">
        <v>4</v>
      </c>
      <c r="C62" s="18">
        <v>5473640.1818181816</v>
      </c>
      <c r="D62" s="18">
        <v>5638683.5999999996</v>
      </c>
      <c r="E62" s="18">
        <v>8552647.6666666698</v>
      </c>
      <c r="F62" s="18">
        <v>9125320.375</v>
      </c>
      <c r="G62" s="18">
        <v>9702266.875</v>
      </c>
      <c r="H62" s="18">
        <v>11432093.142857101</v>
      </c>
      <c r="I62" s="18">
        <v>11952333.125</v>
      </c>
      <c r="J62" s="18">
        <v>16492337.888888899</v>
      </c>
      <c r="K62" s="18">
        <v>18445308.875</v>
      </c>
      <c r="L62" s="18">
        <v>20243794</v>
      </c>
      <c r="M62" s="18">
        <v>16963217.75</v>
      </c>
      <c r="N62" s="18">
        <v>17630049</v>
      </c>
      <c r="O62" s="18">
        <v>25324457</v>
      </c>
      <c r="P62" s="18">
        <v>21604194</v>
      </c>
      <c r="Q62" s="18">
        <v>24151193</v>
      </c>
      <c r="R62" s="18">
        <v>33376312</v>
      </c>
      <c r="S62" s="18">
        <v>33570366</v>
      </c>
    </row>
    <row r="63" spans="1:19" x14ac:dyDescent="0.2">
      <c r="A63" s="10" t="s">
        <v>91</v>
      </c>
      <c r="B63" s="9" t="s">
        <v>4</v>
      </c>
      <c r="C63" s="18">
        <v>967864</v>
      </c>
      <c r="D63" s="18">
        <v>1896869</v>
      </c>
      <c r="E63" s="18">
        <v>3130741.1111111101</v>
      </c>
      <c r="F63" s="18">
        <v>1176953.375</v>
      </c>
      <c r="G63" s="18">
        <v>2318068.875</v>
      </c>
      <c r="H63" s="18">
        <v>3889822.1428571399</v>
      </c>
      <c r="I63" s="18">
        <v>4187293.625</v>
      </c>
      <c r="J63" s="18">
        <v>4564846.3333333302</v>
      </c>
      <c r="K63" s="18">
        <v>5715976.5</v>
      </c>
      <c r="L63" s="18">
        <v>5154274.875</v>
      </c>
      <c r="M63" s="18">
        <v>3309828.875</v>
      </c>
      <c r="N63" s="18">
        <v>5547607</v>
      </c>
      <c r="O63" s="18">
        <v>3178596</v>
      </c>
      <c r="P63" s="18">
        <v>10271252</v>
      </c>
      <c r="Q63" s="18">
        <v>14384569</v>
      </c>
      <c r="R63" s="18">
        <v>11292488</v>
      </c>
      <c r="S63" s="18">
        <v>20513204</v>
      </c>
    </row>
    <row r="64" spans="1:19" x14ac:dyDescent="0.2">
      <c r="A64" s="10" t="s">
        <v>92</v>
      </c>
      <c r="B64" s="9" t="s">
        <v>4</v>
      </c>
      <c r="C64" s="18">
        <v>1644611.8181818181</v>
      </c>
      <c r="D64" s="18">
        <v>3758113.6</v>
      </c>
      <c r="E64" s="18">
        <v>2323203.5555555602</v>
      </c>
      <c r="F64" s="18">
        <v>4020743.25</v>
      </c>
      <c r="G64" s="18">
        <v>3031859.5</v>
      </c>
      <c r="H64" s="18">
        <v>7110309.1428571399</v>
      </c>
      <c r="I64" s="18">
        <v>6855341.5</v>
      </c>
      <c r="J64" s="18">
        <v>6198346.7777777798</v>
      </c>
      <c r="K64" s="18">
        <v>12474298.125</v>
      </c>
      <c r="L64" s="18">
        <v>10049587.125</v>
      </c>
      <c r="M64" s="18">
        <v>14367824.875</v>
      </c>
      <c r="N64" s="18">
        <v>15058652</v>
      </c>
      <c r="O64" s="18">
        <v>17471435</v>
      </c>
      <c r="P64" s="18">
        <v>14436487</v>
      </c>
      <c r="Q64" s="18">
        <v>18317059</v>
      </c>
      <c r="R64" s="18">
        <v>13937372</v>
      </c>
      <c r="S64" s="18">
        <v>10321350</v>
      </c>
    </row>
    <row r="65" spans="1:19" x14ac:dyDescent="0.2">
      <c r="A65" s="10" t="s">
        <v>43</v>
      </c>
      <c r="B65" s="9" t="s">
        <v>4</v>
      </c>
      <c r="C65" s="22">
        <f t="shared" ref="C65:M65" si="6">SUM(C62:C64)</f>
        <v>8086116</v>
      </c>
      <c r="D65" s="22">
        <f t="shared" si="6"/>
        <v>11293666.199999999</v>
      </c>
      <c r="E65" s="22">
        <f t="shared" si="6"/>
        <v>14006592.33333334</v>
      </c>
      <c r="F65" s="22">
        <f t="shared" si="6"/>
        <v>14323017</v>
      </c>
      <c r="G65" s="22">
        <f t="shared" si="6"/>
        <v>15052195.25</v>
      </c>
      <c r="H65" s="22">
        <f t="shared" si="6"/>
        <v>22432224.428571381</v>
      </c>
      <c r="I65" s="22">
        <f t="shared" si="6"/>
        <v>22994968.25</v>
      </c>
      <c r="J65" s="22">
        <f t="shared" si="6"/>
        <v>27255531.000000011</v>
      </c>
      <c r="K65" s="22">
        <f t="shared" si="6"/>
        <v>36635583.5</v>
      </c>
      <c r="L65" s="22">
        <f t="shared" si="6"/>
        <v>35447656</v>
      </c>
      <c r="M65" s="22">
        <f t="shared" si="6"/>
        <v>34640871.5</v>
      </c>
      <c r="N65" s="22">
        <v>38236307</v>
      </c>
      <c r="O65" s="22">
        <v>45974488</v>
      </c>
      <c r="P65" s="22">
        <v>46311933</v>
      </c>
      <c r="Q65" s="22">
        <v>56852821</v>
      </c>
      <c r="R65" s="22">
        <v>58606172</v>
      </c>
      <c r="S65" s="22">
        <v>64404919</v>
      </c>
    </row>
    <row r="66" spans="1:19" x14ac:dyDescent="0.2">
      <c r="A66" s="10"/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17"/>
      <c r="N66" s="17"/>
      <c r="O66" s="17"/>
      <c r="P66" s="17"/>
      <c r="Q66" s="17"/>
      <c r="R66" s="17"/>
      <c r="S66" s="17"/>
    </row>
    <row r="67" spans="1:19" x14ac:dyDescent="0.2">
      <c r="A67" s="10" t="s">
        <v>44</v>
      </c>
      <c r="B67" s="9" t="s">
        <v>4</v>
      </c>
      <c r="C67" s="21">
        <f t="shared" ref="C67:M67" si="7">C59+C65</f>
        <v>17571416.454545453</v>
      </c>
      <c r="D67" s="21">
        <f t="shared" si="7"/>
        <v>22099320.699999999</v>
      </c>
      <c r="E67" s="21">
        <f t="shared" si="7"/>
        <v>33787604.666666687</v>
      </c>
      <c r="F67" s="21">
        <f t="shared" si="7"/>
        <v>37835342.125</v>
      </c>
      <c r="G67" s="21">
        <f t="shared" si="7"/>
        <v>42971282.625</v>
      </c>
      <c r="H67" s="21">
        <f t="shared" si="7"/>
        <v>53044091.571428522</v>
      </c>
      <c r="I67" s="21">
        <f t="shared" si="7"/>
        <v>54826618.125</v>
      </c>
      <c r="J67" s="21">
        <f t="shared" si="7"/>
        <v>57372308.777777836</v>
      </c>
      <c r="K67" s="21">
        <f t="shared" si="7"/>
        <v>63723896.375</v>
      </c>
      <c r="L67" s="21">
        <f t="shared" si="7"/>
        <v>63144302.75</v>
      </c>
      <c r="M67" s="21">
        <f t="shared" si="7"/>
        <v>82036887.25</v>
      </c>
      <c r="N67" s="21">
        <v>112042645</v>
      </c>
      <c r="O67" s="21">
        <v>135118636</v>
      </c>
      <c r="P67" s="21">
        <v>136246914</v>
      </c>
      <c r="Q67" s="21">
        <v>202626892</v>
      </c>
      <c r="R67" s="21">
        <v>175529874</v>
      </c>
      <c r="S67" s="21">
        <v>176082932</v>
      </c>
    </row>
    <row r="68" spans="1:19" x14ac:dyDescent="0.2">
      <c r="A68" s="28"/>
      <c r="B68" s="9"/>
      <c r="C68" s="23"/>
      <c r="D68" s="23"/>
      <c r="M68" s="17"/>
      <c r="N68" s="17"/>
      <c r="O68" s="17"/>
      <c r="P68" s="17"/>
      <c r="Q68" s="17"/>
    </row>
    <row r="69" spans="1:19" x14ac:dyDescent="0.2">
      <c r="A69" s="10" t="s">
        <v>93</v>
      </c>
      <c r="B69" s="9"/>
      <c r="C69" s="23"/>
      <c r="D69" s="23"/>
      <c r="M69" s="19"/>
      <c r="N69" s="19"/>
      <c r="O69" s="19"/>
      <c r="P69" s="19"/>
      <c r="Q69" s="19"/>
    </row>
    <row r="70" spans="1:19" x14ac:dyDescent="0.2">
      <c r="A70" s="10" t="s">
        <v>94</v>
      </c>
      <c r="B70" s="9" t="s">
        <v>4</v>
      </c>
      <c r="C70" s="21">
        <f t="shared" ref="C70:M70" si="8">C67-C76</f>
        <v>8619941.7272727266</v>
      </c>
      <c r="D70" s="21">
        <f t="shared" si="8"/>
        <v>11639104.899999999</v>
      </c>
      <c r="E70" s="21">
        <f t="shared" si="8"/>
        <v>14839429.777777798</v>
      </c>
      <c r="F70" s="21">
        <f t="shared" si="8"/>
        <v>13808451.375</v>
      </c>
      <c r="G70" s="21">
        <f t="shared" si="8"/>
        <v>15240686.75</v>
      </c>
      <c r="H70" s="21">
        <f t="shared" si="8"/>
        <v>18313535.285714231</v>
      </c>
      <c r="I70" s="21">
        <f t="shared" si="8"/>
        <v>25666177.75</v>
      </c>
      <c r="J70" s="21">
        <f t="shared" si="8"/>
        <v>10299819.888888896</v>
      </c>
      <c r="K70" s="21">
        <f t="shared" si="8"/>
        <v>28927511</v>
      </c>
      <c r="L70" s="21">
        <f t="shared" si="8"/>
        <v>32042995.125</v>
      </c>
      <c r="M70" s="21">
        <f t="shared" si="8"/>
        <v>38200423.125</v>
      </c>
      <c r="N70" s="21">
        <v>54347707</v>
      </c>
      <c r="O70" s="21">
        <v>56732629</v>
      </c>
      <c r="P70" s="21">
        <v>61020588</v>
      </c>
      <c r="Q70" s="21">
        <v>71588529</v>
      </c>
      <c r="R70" s="21">
        <v>82402477</v>
      </c>
      <c r="S70" s="21">
        <v>56216011</v>
      </c>
    </row>
    <row r="71" spans="1:19" x14ac:dyDescent="0.2">
      <c r="A71" s="10"/>
      <c r="B71" s="9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18"/>
      <c r="N71" s="18"/>
      <c r="O71" s="18"/>
      <c r="P71" s="18"/>
      <c r="Q71" s="18"/>
      <c r="R71" s="18"/>
      <c r="S71" s="18"/>
    </row>
    <row r="72" spans="1:19" x14ac:dyDescent="0.2">
      <c r="A72" s="10" t="s">
        <v>95</v>
      </c>
      <c r="B72" s="9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18"/>
      <c r="N72" s="18"/>
      <c r="O72" s="18"/>
      <c r="P72" s="18"/>
      <c r="Q72" s="18"/>
      <c r="R72" s="18"/>
      <c r="S72" s="18"/>
    </row>
    <row r="73" spans="1:19" x14ac:dyDescent="0.2">
      <c r="A73" s="10" t="s">
        <v>96</v>
      </c>
      <c r="B73" s="9" t="s">
        <v>4</v>
      </c>
      <c r="C73" s="18">
        <v>1149062.3636363635</v>
      </c>
      <c r="D73" s="18">
        <v>1565042.5</v>
      </c>
      <c r="E73" s="18">
        <v>1862233.66666667</v>
      </c>
      <c r="F73" s="18">
        <v>2315435.75</v>
      </c>
      <c r="G73" s="18">
        <v>2616688.5</v>
      </c>
      <c r="H73" s="18">
        <v>2841874.2857142901</v>
      </c>
      <c r="I73" s="18">
        <v>2962071.875</v>
      </c>
      <c r="J73" s="18">
        <v>25535348.666666735</v>
      </c>
      <c r="K73" s="18">
        <v>3030363.5</v>
      </c>
      <c r="L73" s="18">
        <v>3226119.5</v>
      </c>
      <c r="M73" s="18">
        <v>2590495.375</v>
      </c>
      <c r="N73" s="18">
        <v>2453309</v>
      </c>
      <c r="O73" s="18">
        <v>2018630</v>
      </c>
      <c r="P73" s="18">
        <v>2505311</v>
      </c>
      <c r="Q73" s="18">
        <v>2629650</v>
      </c>
      <c r="R73" s="18">
        <v>4083691</v>
      </c>
      <c r="S73" s="18">
        <v>6782997</v>
      </c>
    </row>
    <row r="74" spans="1:19" x14ac:dyDescent="0.2">
      <c r="A74" s="10" t="s">
        <v>97</v>
      </c>
      <c r="B74" s="9" t="s">
        <v>4</v>
      </c>
      <c r="C74" s="18">
        <v>3314963.3636363638</v>
      </c>
      <c r="D74" s="18">
        <v>3996794.9</v>
      </c>
      <c r="E74" s="18">
        <v>8418805.1111111101</v>
      </c>
      <c r="F74" s="18">
        <v>13999060.625</v>
      </c>
      <c r="G74" s="18">
        <v>14130030.625</v>
      </c>
      <c r="H74" s="18">
        <v>20810307.285714298</v>
      </c>
      <c r="I74" s="18">
        <v>18268191.75</v>
      </c>
      <c r="J74" s="18">
        <v>2675138</v>
      </c>
      <c r="K74" s="18">
        <v>15204987.5</v>
      </c>
      <c r="L74" s="18">
        <v>13684428.625</v>
      </c>
      <c r="M74" s="18">
        <v>27153005.625</v>
      </c>
      <c r="N74" s="18">
        <v>30138745</v>
      </c>
      <c r="O74" s="18">
        <v>49135002</v>
      </c>
      <c r="P74" s="18">
        <v>55745982</v>
      </c>
      <c r="Q74" s="18">
        <v>106241950</v>
      </c>
      <c r="R74" s="18">
        <v>71502064</v>
      </c>
      <c r="S74" s="18">
        <v>68971717</v>
      </c>
    </row>
    <row r="75" spans="1:19" x14ac:dyDescent="0.2">
      <c r="A75" s="10" t="s">
        <v>98</v>
      </c>
      <c r="B75" s="9" t="s">
        <v>4</v>
      </c>
      <c r="C75" s="18">
        <v>4487449</v>
      </c>
      <c r="D75" s="18">
        <v>4898378.4000000004</v>
      </c>
      <c r="E75" s="18">
        <v>8667136.1111111101</v>
      </c>
      <c r="F75" s="18">
        <v>7712394.375</v>
      </c>
      <c r="G75" s="18">
        <v>10983876.75</v>
      </c>
      <c r="H75" s="18">
        <v>11078374.7142857</v>
      </c>
      <c r="I75" s="18">
        <v>7930176.75</v>
      </c>
      <c r="J75" s="18">
        <v>18862002.222222202</v>
      </c>
      <c r="K75" s="18">
        <v>16561034.375</v>
      </c>
      <c r="L75" s="18">
        <v>14190759.5</v>
      </c>
      <c r="M75" s="18">
        <v>14092963.125</v>
      </c>
      <c r="N75" s="18">
        <v>25102884</v>
      </c>
      <c r="O75" s="18">
        <v>27232375</v>
      </c>
      <c r="P75" s="18">
        <v>16975033</v>
      </c>
      <c r="Q75" s="18">
        <v>22166762</v>
      </c>
      <c r="R75" s="18">
        <v>17541641</v>
      </c>
      <c r="S75" s="18">
        <v>44112208</v>
      </c>
    </row>
    <row r="76" spans="1:19" x14ac:dyDescent="0.2">
      <c r="A76" s="9" t="s">
        <v>45</v>
      </c>
      <c r="B76" s="9" t="s">
        <v>4</v>
      </c>
      <c r="C76" s="22">
        <f t="shared" ref="C76:K76" si="9">SUM(C73:C75)</f>
        <v>8951474.7272727266</v>
      </c>
      <c r="D76" s="22">
        <f t="shared" si="9"/>
        <v>10460215.800000001</v>
      </c>
      <c r="E76" s="22">
        <f t="shared" si="9"/>
        <v>18948174.888888888</v>
      </c>
      <c r="F76" s="22">
        <f t="shared" si="9"/>
        <v>24026890.75</v>
      </c>
      <c r="G76" s="22">
        <f t="shared" si="9"/>
        <v>27730595.875</v>
      </c>
      <c r="H76" s="22">
        <f t="shared" si="9"/>
        <v>34730556.285714291</v>
      </c>
      <c r="I76" s="22">
        <f t="shared" si="9"/>
        <v>29160440.375</v>
      </c>
      <c r="J76" s="22">
        <f t="shared" si="9"/>
        <v>47072488.88888894</v>
      </c>
      <c r="K76" s="22">
        <f t="shared" si="9"/>
        <v>34796385.375</v>
      </c>
      <c r="L76" s="22">
        <v>31101307.625</v>
      </c>
      <c r="M76" s="22">
        <f>SUM(M73:M75)</f>
        <v>43836464.125</v>
      </c>
      <c r="N76" s="22">
        <v>57694938</v>
      </c>
      <c r="O76" s="22">
        <v>78386007</v>
      </c>
      <c r="P76" s="22">
        <v>75226326</v>
      </c>
      <c r="Q76" s="22">
        <v>131038363</v>
      </c>
      <c r="R76" s="22">
        <v>93127397</v>
      </c>
      <c r="S76" s="22">
        <v>119866921</v>
      </c>
    </row>
    <row r="77" spans="1:19" x14ac:dyDescent="0.2">
      <c r="A77" s="9"/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17"/>
      <c r="N77" s="17"/>
      <c r="O77" s="17"/>
      <c r="P77" s="17"/>
      <c r="Q77" s="17"/>
      <c r="R77" s="17"/>
      <c r="S77" s="17"/>
    </row>
    <row r="78" spans="1:19" x14ac:dyDescent="0.2">
      <c r="A78" s="11" t="s">
        <v>46</v>
      </c>
      <c r="B78" s="12" t="s">
        <v>4</v>
      </c>
      <c r="C78" s="21">
        <f t="shared" ref="C78:K78" si="10">C76+C70</f>
        <v>17571416.454545453</v>
      </c>
      <c r="D78" s="21">
        <f t="shared" si="10"/>
        <v>22099320.699999999</v>
      </c>
      <c r="E78" s="21">
        <f t="shared" si="10"/>
        <v>33787604.666666687</v>
      </c>
      <c r="F78" s="21">
        <f t="shared" si="10"/>
        <v>37835342.125</v>
      </c>
      <c r="G78" s="21">
        <f t="shared" si="10"/>
        <v>42971282.625</v>
      </c>
      <c r="H78" s="21">
        <f t="shared" si="10"/>
        <v>53044091.571428522</v>
      </c>
      <c r="I78" s="21">
        <f t="shared" si="10"/>
        <v>54826618.125</v>
      </c>
      <c r="J78" s="21">
        <f t="shared" si="10"/>
        <v>57372308.777777836</v>
      </c>
      <c r="K78" s="21">
        <f t="shared" si="10"/>
        <v>63723896.375</v>
      </c>
      <c r="L78" s="21">
        <v>63144302.75</v>
      </c>
      <c r="M78" s="21">
        <f t="shared" ref="M78" si="11">M76+M70</f>
        <v>82036887.25</v>
      </c>
      <c r="N78" s="21">
        <v>112042645</v>
      </c>
      <c r="O78" s="21">
        <v>135118636</v>
      </c>
      <c r="P78" s="21">
        <v>136246914</v>
      </c>
      <c r="Q78" s="21">
        <v>202626892</v>
      </c>
      <c r="R78" s="21">
        <v>175529874</v>
      </c>
      <c r="S78" s="21">
        <v>176082932</v>
      </c>
    </row>
    <row r="79" spans="1:19" x14ac:dyDescent="0.2">
      <c r="A79" s="14"/>
      <c r="B79" s="9"/>
      <c r="C79" s="47"/>
      <c r="D79" s="47"/>
    </row>
    <row r="80" spans="1:19" x14ac:dyDescent="0.2">
      <c r="A80" s="14"/>
      <c r="B80" s="9"/>
    </row>
    <row r="81" spans="1:19" s="5" customFormat="1" ht="15.75" x14ac:dyDescent="0.25">
      <c r="A81" s="34" t="s">
        <v>49</v>
      </c>
      <c r="B81" s="15"/>
    </row>
    <row r="82" spans="1:19" x14ac:dyDescent="0.2">
      <c r="A82" s="10" t="s">
        <v>119</v>
      </c>
      <c r="B82" s="15"/>
    </row>
    <row r="83" spans="1:19" s="5" customFormat="1" x14ac:dyDescent="0.2">
      <c r="A83" s="35"/>
      <c r="B83" s="36"/>
      <c r="C83" s="36">
        <v>2008</v>
      </c>
      <c r="D83" s="36">
        <v>2009</v>
      </c>
      <c r="E83" s="37">
        <v>2010</v>
      </c>
      <c r="F83" s="37">
        <v>2011</v>
      </c>
      <c r="G83" s="37">
        <v>2012</v>
      </c>
      <c r="H83" s="37">
        <v>2013</v>
      </c>
      <c r="I83" s="37">
        <v>2014</v>
      </c>
      <c r="J83" s="37">
        <v>2015</v>
      </c>
      <c r="K83" s="37">
        <v>2016</v>
      </c>
      <c r="L83" s="37">
        <v>2017</v>
      </c>
      <c r="M83" s="37">
        <v>2018</v>
      </c>
      <c r="N83" s="37">
        <v>2019</v>
      </c>
      <c r="O83" s="37">
        <v>2020</v>
      </c>
      <c r="P83" s="37">
        <v>2021</v>
      </c>
      <c r="Q83" s="37">
        <v>2022</v>
      </c>
      <c r="R83" s="37">
        <v>2023</v>
      </c>
      <c r="S83" s="37">
        <v>2024</v>
      </c>
    </row>
    <row r="84" spans="1:19" x14ac:dyDescent="0.2">
      <c r="A84" s="10" t="s">
        <v>8</v>
      </c>
      <c r="B84" s="9" t="s">
        <v>3</v>
      </c>
      <c r="C84" s="29">
        <f t="shared" ref="C84:O84" si="12">((C37+C39)/C67)*100</f>
        <v>13.369550313222758</v>
      </c>
      <c r="D84" s="29">
        <f t="shared" si="12"/>
        <v>11.265893797360043</v>
      </c>
      <c r="E84" s="29">
        <f t="shared" si="12"/>
        <v>11.222260759256343</v>
      </c>
      <c r="F84" s="29">
        <f t="shared" si="12"/>
        <v>10.383642328435791</v>
      </c>
      <c r="G84" s="29">
        <f t="shared" si="12"/>
        <v>11.071680998801437</v>
      </c>
      <c r="H84" s="29">
        <f t="shared" si="12"/>
        <v>8.9755967327461228</v>
      </c>
      <c r="I84" s="29">
        <f t="shared" si="12"/>
        <v>12.190919313204935</v>
      </c>
      <c r="J84" s="29">
        <f t="shared" si="12"/>
        <v>7.011473628473011</v>
      </c>
      <c r="K84" s="29">
        <f t="shared" si="12"/>
        <v>9.7629513477784862</v>
      </c>
      <c r="L84" s="29">
        <f t="shared" si="12"/>
        <v>10.79722766437547</v>
      </c>
      <c r="M84" s="29">
        <f t="shared" si="12"/>
        <v>9.113766380744778</v>
      </c>
      <c r="N84" s="29">
        <f t="shared" si="12"/>
        <v>6.3538441099815159</v>
      </c>
      <c r="O84" s="29">
        <f t="shared" si="12"/>
        <v>7.1199741832799441</v>
      </c>
      <c r="P84" s="29">
        <f t="shared" ref="P84:Q84" si="13">((P37+P39)/P67)*100</f>
        <v>7.0858691155382791</v>
      </c>
      <c r="Q84" s="29">
        <f t="shared" si="13"/>
        <v>6.5969812141223594</v>
      </c>
      <c r="R84" s="29">
        <f t="shared" ref="R84:S84" si="14">((R37+R39)/R67)*100</f>
        <v>14.572145138097689</v>
      </c>
      <c r="S84" s="29">
        <f t="shared" si="14"/>
        <v>27.332832008953602</v>
      </c>
    </row>
    <row r="85" spans="1:19" x14ac:dyDescent="0.2">
      <c r="A85" s="10" t="s">
        <v>9</v>
      </c>
      <c r="B85" s="9" t="s">
        <v>3</v>
      </c>
      <c r="C85" s="29">
        <f t="shared" ref="C85:O85" si="15">(C37/C23)*100</f>
        <v>15.044486441387756</v>
      </c>
      <c r="D85" s="29">
        <f t="shared" si="15"/>
        <v>13.965871472506494</v>
      </c>
      <c r="E85" s="29">
        <f t="shared" si="15"/>
        <v>20.269667247411974</v>
      </c>
      <c r="F85" s="29">
        <f t="shared" si="15"/>
        <v>19.923393435248716</v>
      </c>
      <c r="G85" s="29">
        <f t="shared" si="15"/>
        <v>20.125185515046574</v>
      </c>
      <c r="H85" s="29">
        <f t="shared" si="15"/>
        <v>17.060367203279078</v>
      </c>
      <c r="I85" s="29">
        <f t="shared" si="15"/>
        <v>19.168532361333508</v>
      </c>
      <c r="J85" s="29">
        <f t="shared" si="15"/>
        <v>11.935344914705928</v>
      </c>
      <c r="K85" s="29">
        <f t="shared" si="15"/>
        <v>16.488118464868894</v>
      </c>
      <c r="L85" s="29">
        <f t="shared" si="15"/>
        <v>15.086967196290102</v>
      </c>
      <c r="M85" s="29">
        <f t="shared" si="15"/>
        <v>16.122416754266663</v>
      </c>
      <c r="N85" s="29">
        <f t="shared" si="15"/>
        <v>13.665900757133556</v>
      </c>
      <c r="O85" s="29">
        <f t="shared" si="15"/>
        <v>17.350714924947425</v>
      </c>
      <c r="P85" s="29">
        <f t="shared" ref="P85:Q85" si="16">(P37/P23)*100</f>
        <v>11.057554072676254</v>
      </c>
      <c r="Q85" s="29">
        <f t="shared" si="16"/>
        <v>13.401533007603547</v>
      </c>
      <c r="R85" s="29">
        <f t="shared" ref="R85:S85" si="17">(R37/R23)*100</f>
        <v>17.850160587103524</v>
      </c>
      <c r="S85" s="29">
        <f t="shared" si="17"/>
        <v>26.574652044513382</v>
      </c>
    </row>
    <row r="86" spans="1:19" x14ac:dyDescent="0.2">
      <c r="A86" s="10" t="s">
        <v>16</v>
      </c>
      <c r="B86" s="9" t="s">
        <v>3</v>
      </c>
      <c r="C86" s="29">
        <f t="shared" ref="C86:O86" si="18">((C37+C39)/C109)*100</f>
        <v>16.70128093630013</v>
      </c>
      <c r="D86" s="29">
        <f t="shared" si="18"/>
        <v>15.444282305897374</v>
      </c>
      <c r="E86" s="29">
        <f t="shared" si="18"/>
        <v>19.019202861941448</v>
      </c>
      <c r="F86" s="29">
        <f t="shared" si="18"/>
        <v>20.047617323088502</v>
      </c>
      <c r="G86" s="29">
        <f t="shared" si="18"/>
        <v>20.847083591460617</v>
      </c>
      <c r="H86" s="29">
        <f t="shared" si="18"/>
        <v>18.144359141578491</v>
      </c>
      <c r="I86" s="29">
        <f t="shared" si="18"/>
        <v>23.598749932146678</v>
      </c>
      <c r="J86" s="29">
        <f t="shared" si="18"/>
        <v>12.338386583030507</v>
      </c>
      <c r="K86" s="29">
        <f t="shared" si="18"/>
        <v>17.511968545410316</v>
      </c>
      <c r="L86" s="29">
        <f t="shared" si="18"/>
        <v>15.238767632693673</v>
      </c>
      <c r="M86" s="29">
        <f t="shared" si="18"/>
        <v>16.805956262762436</v>
      </c>
      <c r="N86" s="29">
        <f t="shared" si="18"/>
        <v>16.01103249800931</v>
      </c>
      <c r="O86" s="29">
        <f t="shared" si="18"/>
        <v>17.506620613002827</v>
      </c>
      <c r="P86" s="29">
        <f t="shared" ref="P86:Q86" si="19">((P37+P39)/P109)*100</f>
        <v>11.742376134574119</v>
      </c>
      <c r="Q86" s="29">
        <f t="shared" si="19"/>
        <v>14.957512956568236</v>
      </c>
      <c r="R86" s="29">
        <f t="shared" ref="R86:S86" si="20">((R37+R39)/R109)*100</f>
        <v>17.787291171961321</v>
      </c>
      <c r="S86" s="29">
        <f t="shared" si="20"/>
        <v>28.002705102935387</v>
      </c>
    </row>
    <row r="87" spans="1:19" x14ac:dyDescent="0.2">
      <c r="A87" s="10" t="s">
        <v>10</v>
      </c>
      <c r="B87" s="9" t="s">
        <v>3</v>
      </c>
      <c r="C87" s="29">
        <f t="shared" ref="C87:O87" si="21">(C65/C75)*100</f>
        <v>180.19404788778658</v>
      </c>
      <c r="D87" s="29">
        <f t="shared" si="21"/>
        <v>230.55928468082411</v>
      </c>
      <c r="E87" s="29">
        <f t="shared" si="21"/>
        <v>161.6057732770245</v>
      </c>
      <c r="F87" s="29">
        <f t="shared" si="21"/>
        <v>185.71427112737607</v>
      </c>
      <c r="G87" s="29">
        <f t="shared" si="21"/>
        <v>137.03900355582559</v>
      </c>
      <c r="H87" s="29">
        <f t="shared" si="21"/>
        <v>202.4866012127641</v>
      </c>
      <c r="I87" s="29">
        <f t="shared" si="21"/>
        <v>289.96791591057536</v>
      </c>
      <c r="J87" s="29">
        <f t="shared" si="21"/>
        <v>144.49967017758593</v>
      </c>
      <c r="K87" s="29">
        <f t="shared" si="21"/>
        <v>221.2155513384109</v>
      </c>
      <c r="L87" s="29">
        <f t="shared" si="21"/>
        <v>249.79393104364851</v>
      </c>
      <c r="M87" s="29">
        <f t="shared" si="21"/>
        <v>245.80261221679737</v>
      </c>
      <c r="N87" s="29">
        <f t="shared" si="21"/>
        <v>152.31838301925785</v>
      </c>
      <c r="O87" s="29">
        <f t="shared" si="21"/>
        <v>168.82291023092918</v>
      </c>
      <c r="P87" s="29">
        <f t="shared" ref="P87:Q87" si="22">(P65/P75)*100</f>
        <v>272.82381719081195</v>
      </c>
      <c r="Q87" s="29">
        <f t="shared" si="22"/>
        <v>256.47778868199151</v>
      </c>
      <c r="R87" s="29">
        <f t="shared" ref="R87:S87" si="23">(R65/R75)*100</f>
        <v>334.09743136346253</v>
      </c>
      <c r="S87" s="29">
        <f t="shared" si="23"/>
        <v>146.00248303145469</v>
      </c>
    </row>
    <row r="88" spans="1:19" x14ac:dyDescent="0.2">
      <c r="A88" s="10" t="s">
        <v>11</v>
      </c>
      <c r="B88" s="9" t="s">
        <v>3</v>
      </c>
      <c r="C88" s="29">
        <f t="shared" ref="C88:O88" si="24">((C65-C62)/C75)*100</f>
        <v>58.217392959381122</v>
      </c>
      <c r="D88" s="29">
        <f t="shared" si="24"/>
        <v>115.44601372568519</v>
      </c>
      <c r="E88" s="29">
        <f t="shared" si="24"/>
        <v>62.926722238442899</v>
      </c>
      <c r="F88" s="29">
        <f t="shared" si="24"/>
        <v>67.394072090614529</v>
      </c>
      <c r="G88" s="29">
        <f t="shared" si="24"/>
        <v>48.707104939064436</v>
      </c>
      <c r="H88" s="29">
        <f t="shared" si="24"/>
        <v>99.293728271616203</v>
      </c>
      <c r="I88" s="29">
        <f t="shared" si="24"/>
        <v>139.24828503980066</v>
      </c>
      <c r="J88" s="29">
        <f t="shared" si="24"/>
        <v>57.062834498187541</v>
      </c>
      <c r="K88" s="29">
        <f t="shared" si="24"/>
        <v>109.83779281600579</v>
      </c>
      <c r="L88" s="29">
        <f t="shared" si="24"/>
        <v>107.13917038760327</v>
      </c>
      <c r="M88" s="29">
        <f t="shared" si="24"/>
        <v>125.43603210485233</v>
      </c>
      <c r="N88" s="29">
        <f t="shared" si="24"/>
        <v>82.087213564784037</v>
      </c>
      <c r="O88" s="29">
        <f t="shared" si="24"/>
        <v>75.828975621847164</v>
      </c>
      <c r="P88" s="29">
        <f t="shared" ref="P88:Q88" si="25">((P65-P62)/P75)*100</f>
        <v>145.55340776068005</v>
      </c>
      <c r="Q88" s="29">
        <f t="shared" si="25"/>
        <v>147.52550688278242</v>
      </c>
      <c r="R88" s="29">
        <f t="shared" ref="R88:S88" si="26">((R65-R62)/R75)*100</f>
        <v>143.82839096980723</v>
      </c>
      <c r="S88" s="29">
        <f t="shared" si="26"/>
        <v>69.900271144894859</v>
      </c>
    </row>
    <row r="89" spans="1:19" x14ac:dyDescent="0.2">
      <c r="A89" s="10" t="s">
        <v>12</v>
      </c>
      <c r="B89" s="9" t="s">
        <v>3</v>
      </c>
      <c r="C89" s="29">
        <f t="shared" ref="C89:O89" si="27">((C37+C39)/C40)*100</f>
        <v>560.54177391358508</v>
      </c>
      <c r="D89" s="29">
        <f t="shared" si="27"/>
        <v>694.20585660192273</v>
      </c>
      <c r="E89" s="29">
        <f t="shared" si="27"/>
        <v>778.50155824194928</v>
      </c>
      <c r="F89" s="29">
        <f t="shared" si="27"/>
        <v>527.5102778048556</v>
      </c>
      <c r="G89" s="29">
        <f t="shared" si="27"/>
        <v>482.97531578985308</v>
      </c>
      <c r="H89" s="29">
        <f t="shared" si="27"/>
        <v>472.75573713680853</v>
      </c>
      <c r="I89" s="29">
        <f t="shared" si="27"/>
        <v>675.16948033960375</v>
      </c>
      <c r="J89" s="29">
        <f t="shared" si="27"/>
        <v>1201.7794660675661</v>
      </c>
      <c r="K89" s="29">
        <f t="shared" si="27"/>
        <v>1201.022065714312</v>
      </c>
      <c r="L89" s="29">
        <f t="shared" si="27"/>
        <v>976.64463623829397</v>
      </c>
      <c r="M89" s="29">
        <f t="shared" si="27"/>
        <v>1147.7097211623388</v>
      </c>
      <c r="N89" s="29">
        <f t="shared" si="27"/>
        <v>792.57360431522523</v>
      </c>
      <c r="O89" s="29">
        <f t="shared" si="27"/>
        <v>718.03175176570778</v>
      </c>
      <c r="P89" s="29">
        <f t="shared" ref="P89:Q89" si="28">((P37+P39)/P40)*100</f>
        <v>751.86738730880654</v>
      </c>
      <c r="Q89" s="29">
        <f t="shared" si="28"/>
        <v>351.51916619485417</v>
      </c>
      <c r="R89" s="29">
        <f t="shared" ref="R89:S89" si="29">((R37+R39)/R40)*100</f>
        <v>573.66581628362053</v>
      </c>
      <c r="S89" s="29">
        <f t="shared" si="29"/>
        <v>561.65669430422349</v>
      </c>
    </row>
    <row r="90" spans="1:19" x14ac:dyDescent="0.2">
      <c r="A90" s="10" t="s">
        <v>13</v>
      </c>
      <c r="B90" s="9" t="s">
        <v>3</v>
      </c>
      <c r="C90" s="29">
        <f t="shared" ref="C90:O90" si="30">(C70/C78)*100</f>
        <v>49.056612764094389</v>
      </c>
      <c r="D90" s="29">
        <f t="shared" si="30"/>
        <v>52.667251894308222</v>
      </c>
      <c r="E90" s="29">
        <f t="shared" si="30"/>
        <v>43.91974490105747</v>
      </c>
      <c r="F90" s="29">
        <f t="shared" si="30"/>
        <v>36.496171567260539</v>
      </c>
      <c r="G90" s="29">
        <f t="shared" si="30"/>
        <v>35.467144146014427</v>
      </c>
      <c r="H90" s="29">
        <f t="shared" si="30"/>
        <v>34.525118148273783</v>
      </c>
      <c r="I90" s="29">
        <f t="shared" si="30"/>
        <v>46.813352031823868</v>
      </c>
      <c r="J90" s="29">
        <f t="shared" si="30"/>
        <v>17.952597879202571</v>
      </c>
      <c r="K90" s="29">
        <f t="shared" si="30"/>
        <v>45.395075702478181</v>
      </c>
      <c r="L90" s="29">
        <f t="shared" si="30"/>
        <v>50.745663075676298</v>
      </c>
      <c r="M90" s="29">
        <f t="shared" si="30"/>
        <v>46.564934879339901</v>
      </c>
      <c r="N90" s="29">
        <f t="shared" si="30"/>
        <v>48.506269197768404</v>
      </c>
      <c r="O90" s="29">
        <f t="shared" si="30"/>
        <v>41.987271837172777</v>
      </c>
      <c r="P90" s="29">
        <f t="shared" ref="P90:Q90" si="31">(P70/P78)*100</f>
        <v>44.786767060279985</v>
      </c>
      <c r="Q90" s="29">
        <f t="shared" si="31"/>
        <v>35.330221123857534</v>
      </c>
      <c r="R90" s="29">
        <f t="shared" ref="R90:S90" si="32">(R70/R78)*100</f>
        <v>46.944987267523473</v>
      </c>
      <c r="S90" s="29">
        <f t="shared" si="32"/>
        <v>31.925871725034654</v>
      </c>
    </row>
    <row r="91" spans="1:19" x14ac:dyDescent="0.2">
      <c r="A91" s="10" t="s">
        <v>14</v>
      </c>
      <c r="B91" s="9" t="s">
        <v>3</v>
      </c>
      <c r="C91" s="29">
        <f t="shared" ref="C91:O91" si="33">(C75/C78)*100</f>
        <v>25.538345252975702</v>
      </c>
      <c r="D91" s="29">
        <f t="shared" si="33"/>
        <v>22.165289451634596</v>
      </c>
      <c r="E91" s="29">
        <f t="shared" si="33"/>
        <v>25.651821715736222</v>
      </c>
      <c r="F91" s="29">
        <f t="shared" si="33"/>
        <v>20.384101059585703</v>
      </c>
      <c r="G91" s="29">
        <f t="shared" si="33"/>
        <v>25.560970208531213</v>
      </c>
      <c r="H91" s="29">
        <f t="shared" si="33"/>
        <v>20.88521904342107</v>
      </c>
      <c r="I91" s="29">
        <f t="shared" si="33"/>
        <v>14.464099777082504</v>
      </c>
      <c r="J91" s="29">
        <f t="shared" si="33"/>
        <v>32.876491506174268</v>
      </c>
      <c r="K91" s="29">
        <f t="shared" si="33"/>
        <v>25.988734708785294</v>
      </c>
      <c r="L91" s="29">
        <f t="shared" si="33"/>
        <v>22.473538992399437</v>
      </c>
      <c r="M91" s="29">
        <f t="shared" si="33"/>
        <v>17.178812601766531</v>
      </c>
      <c r="N91" s="29">
        <f t="shared" si="33"/>
        <v>22.404758473882868</v>
      </c>
      <c r="O91" s="29">
        <f t="shared" si="33"/>
        <v>20.154418225477055</v>
      </c>
      <c r="P91" s="29">
        <f t="shared" ref="P91:Q91" si="34">(P75/P78)*100</f>
        <v>12.459022007647087</v>
      </c>
      <c r="Q91" s="29">
        <f t="shared" si="34"/>
        <v>10.939694026398037</v>
      </c>
      <c r="R91" s="29">
        <f t="shared" ref="R91:S91" si="35">(R75/R78)*100</f>
        <v>9.9935359151457028</v>
      </c>
      <c r="S91" s="29">
        <f t="shared" si="35"/>
        <v>25.051949952764303</v>
      </c>
    </row>
    <row r="92" spans="1:19" x14ac:dyDescent="0.2">
      <c r="A92" s="11" t="s">
        <v>15</v>
      </c>
      <c r="B92" s="12" t="s">
        <v>3</v>
      </c>
      <c r="C92" s="30">
        <f t="shared" ref="C92:O92" si="36">((C74+C73)/C78)*100</f>
        <v>25.405041982929916</v>
      </c>
      <c r="D92" s="30">
        <f t="shared" si="36"/>
        <v>25.167458654057185</v>
      </c>
      <c r="E92" s="30">
        <f t="shared" si="36"/>
        <v>30.428433383206311</v>
      </c>
      <c r="F92" s="30">
        <f t="shared" si="36"/>
        <v>43.119727373153758</v>
      </c>
      <c r="G92" s="30">
        <f t="shared" si="36"/>
        <v>38.971885645454364</v>
      </c>
      <c r="H92" s="30">
        <f t="shared" si="36"/>
        <v>44.58966280830515</v>
      </c>
      <c r="I92" s="30">
        <f t="shared" si="36"/>
        <v>38.72254819109363</v>
      </c>
      <c r="J92" s="30">
        <f t="shared" si="36"/>
        <v>49.17091061462316</v>
      </c>
      <c r="K92" s="30">
        <f t="shared" si="36"/>
        <v>28.616189588736525</v>
      </c>
      <c r="L92" s="30">
        <f t="shared" si="36"/>
        <v>26.780797931924273</v>
      </c>
      <c r="M92" s="30">
        <f t="shared" si="36"/>
        <v>36.256252518893568</v>
      </c>
      <c r="N92" s="30">
        <f t="shared" si="36"/>
        <v>29.088972328348728</v>
      </c>
      <c r="O92" s="30">
        <f t="shared" si="36"/>
        <v>37.858309937350164</v>
      </c>
      <c r="P92" s="30">
        <f t="shared" ref="P92:Q92" si="37">((P74+P73)/P78)*100</f>
        <v>42.75421093207293</v>
      </c>
      <c r="Q92" s="30">
        <f t="shared" si="37"/>
        <v>53.730084356226513</v>
      </c>
      <c r="R92" s="30">
        <f t="shared" ref="R92:S92" si="38">((R74+R73)/R78)*100</f>
        <v>43.061476247627226</v>
      </c>
      <c r="S92" s="30">
        <f t="shared" si="38"/>
        <v>43.022178890115256</v>
      </c>
    </row>
    <row r="93" spans="1:19" x14ac:dyDescent="0.2">
      <c r="A93" s="14"/>
      <c r="B93" s="9"/>
    </row>
    <row r="94" spans="1:19" x14ac:dyDescent="0.2">
      <c r="A94" s="14"/>
      <c r="B94" s="9"/>
    </row>
    <row r="95" spans="1:19" s="5" customFormat="1" ht="15.75" x14ac:dyDescent="0.25">
      <c r="A95" s="34" t="s">
        <v>47</v>
      </c>
      <c r="B95" s="15"/>
    </row>
    <row r="96" spans="1:19" x14ac:dyDescent="0.2">
      <c r="A96" s="10" t="s">
        <v>119</v>
      </c>
      <c r="B96" s="15"/>
    </row>
    <row r="97" spans="1:19" s="5" customFormat="1" x14ac:dyDescent="0.2">
      <c r="A97" s="35"/>
      <c r="B97" s="36"/>
      <c r="C97" s="36">
        <v>2008</v>
      </c>
      <c r="D97" s="36">
        <v>2009</v>
      </c>
      <c r="E97" s="37">
        <v>2010</v>
      </c>
      <c r="F97" s="37">
        <v>2011</v>
      </c>
      <c r="G97" s="37">
        <v>2012</v>
      </c>
      <c r="H97" s="37">
        <v>2013</v>
      </c>
      <c r="I97" s="37">
        <v>2014</v>
      </c>
      <c r="J97" s="37">
        <v>2015</v>
      </c>
      <c r="K97" s="37">
        <v>2016</v>
      </c>
      <c r="L97" s="37">
        <v>2017</v>
      </c>
      <c r="M97" s="37">
        <v>2018</v>
      </c>
      <c r="N97" s="37">
        <v>2019</v>
      </c>
      <c r="O97" s="37">
        <v>2020</v>
      </c>
      <c r="P97" s="37">
        <v>2021</v>
      </c>
      <c r="Q97" s="37">
        <v>2022</v>
      </c>
      <c r="R97" s="37">
        <v>2023</v>
      </c>
      <c r="S97" s="37">
        <v>2024</v>
      </c>
    </row>
    <row r="98" spans="1:19" x14ac:dyDescent="0.2">
      <c r="A98" s="10" t="s">
        <v>5</v>
      </c>
      <c r="B98" s="9" t="s">
        <v>2</v>
      </c>
      <c r="C98" s="17">
        <v>1599727.2727272699</v>
      </c>
      <c r="D98" s="17">
        <v>1763800</v>
      </c>
      <c r="E98" s="18">
        <v>2099350.2999999998</v>
      </c>
      <c r="F98" s="18">
        <v>2024800</v>
      </c>
      <c r="G98" s="18">
        <v>2322064.2222222202</v>
      </c>
      <c r="H98" s="18">
        <v>2732125</v>
      </c>
      <c r="I98" s="18">
        <v>2641555.5555555602</v>
      </c>
      <c r="J98" s="18">
        <v>2875906.8</v>
      </c>
      <c r="K98" s="18">
        <v>3001111.1111111101</v>
      </c>
      <c r="L98" s="18">
        <v>3302375</v>
      </c>
      <c r="M98" s="18">
        <v>4886372.4305555597</v>
      </c>
      <c r="N98" s="18">
        <v>3234111</v>
      </c>
      <c r="O98" s="18">
        <v>3045556</v>
      </c>
      <c r="P98" s="18">
        <v>4599091</v>
      </c>
      <c r="Q98" s="18">
        <v>4655000</v>
      </c>
      <c r="R98" s="18">
        <v>5431649</v>
      </c>
      <c r="S98" s="18">
        <v>5026333</v>
      </c>
    </row>
    <row r="99" spans="1:19" x14ac:dyDescent="0.2">
      <c r="A99" s="10" t="s">
        <v>22</v>
      </c>
      <c r="B99" s="9" t="s">
        <v>2</v>
      </c>
      <c r="C99" s="18">
        <v>258636.363636364</v>
      </c>
      <c r="D99" s="18">
        <v>164700</v>
      </c>
      <c r="E99" s="18">
        <v>47200</v>
      </c>
      <c r="F99" s="18">
        <v>20500</v>
      </c>
      <c r="G99" s="18">
        <v>0</v>
      </c>
      <c r="H99" s="18">
        <v>31625</v>
      </c>
      <c r="I99" s="18">
        <v>114666.66666666701</v>
      </c>
      <c r="J99" s="18">
        <v>57000</v>
      </c>
      <c r="K99" s="18">
        <v>252888.88888888899</v>
      </c>
      <c r="L99" s="18">
        <v>130000</v>
      </c>
      <c r="M99" s="18">
        <v>488263.88888888899</v>
      </c>
      <c r="N99" s="18">
        <v>184444</v>
      </c>
      <c r="O99" s="18">
        <v>47778</v>
      </c>
      <c r="P99" s="18">
        <v>230727</v>
      </c>
      <c r="Q99" s="18">
        <v>187250</v>
      </c>
      <c r="R99" s="18">
        <v>179889</v>
      </c>
      <c r="S99" s="18">
        <v>173444</v>
      </c>
    </row>
    <row r="100" spans="1:19" x14ac:dyDescent="0.2">
      <c r="A100" s="1" t="s">
        <v>28</v>
      </c>
      <c r="B100" s="9" t="s">
        <v>2</v>
      </c>
      <c r="C100" s="18">
        <v>1858363.6363636339</v>
      </c>
      <c r="D100" s="18">
        <v>1928500</v>
      </c>
      <c r="E100" s="18">
        <v>2146550.2999999998</v>
      </c>
      <c r="F100" s="18">
        <v>2045300</v>
      </c>
      <c r="G100" s="18">
        <v>2322064.2222222202</v>
      </c>
      <c r="H100" s="18">
        <v>2763750</v>
      </c>
      <c r="I100" s="18">
        <v>2756222.2222222271</v>
      </c>
      <c r="J100" s="18">
        <v>2932906.8</v>
      </c>
      <c r="K100" s="18">
        <v>3253999.9999999991</v>
      </c>
      <c r="L100" s="18">
        <v>3432375</v>
      </c>
      <c r="M100" s="18">
        <v>5374636.3194444487</v>
      </c>
      <c r="N100" s="18">
        <v>3418556</v>
      </c>
      <c r="O100" s="18">
        <v>3093333</v>
      </c>
      <c r="P100" s="18">
        <v>4829818</v>
      </c>
      <c r="Q100" s="18">
        <v>4842250</v>
      </c>
      <c r="R100" s="18">
        <v>5611537</v>
      </c>
      <c r="S100" s="18">
        <v>5199778</v>
      </c>
    </row>
    <row r="101" spans="1:19" x14ac:dyDescent="0.2">
      <c r="A101" s="1" t="s">
        <v>48</v>
      </c>
      <c r="B101" s="9" t="s">
        <v>3</v>
      </c>
      <c r="C101" s="29">
        <f>(C99/C100)*100</f>
        <v>13.917424909500086</v>
      </c>
      <c r="D101" s="29">
        <f t="shared" ref="D101:M101" si="39">(D99/D100)*100</f>
        <v>8.5403163080114073</v>
      </c>
      <c r="E101" s="29">
        <f t="shared" si="39"/>
        <v>2.198876960861341</v>
      </c>
      <c r="F101" s="29">
        <f t="shared" si="39"/>
        <v>1.0022979514007724</v>
      </c>
      <c r="G101" s="18">
        <f t="shared" si="39"/>
        <v>0</v>
      </c>
      <c r="H101" s="29">
        <f t="shared" si="39"/>
        <v>1.144278606965174</v>
      </c>
      <c r="I101" s="29">
        <f t="shared" si="39"/>
        <v>4.1602838023058988</v>
      </c>
      <c r="J101" s="29">
        <f t="shared" si="39"/>
        <v>1.9434644155757013</v>
      </c>
      <c r="K101" s="29">
        <f t="shared" si="39"/>
        <v>7.7716314962780908</v>
      </c>
      <c r="L101" s="29">
        <f t="shared" si="39"/>
        <v>3.7874649477402675</v>
      </c>
      <c r="M101" s="29">
        <f t="shared" si="39"/>
        <v>9.0845940054109278</v>
      </c>
      <c r="N101" s="29">
        <v>5.4</v>
      </c>
      <c r="O101" s="29">
        <v>1.5445475802314204</v>
      </c>
      <c r="P101" s="29">
        <v>4.8</v>
      </c>
      <c r="Q101" s="29">
        <v>3.9</v>
      </c>
      <c r="R101" s="29">
        <v>3.2</v>
      </c>
      <c r="S101" s="29">
        <v>3.3</v>
      </c>
    </row>
    <row r="102" spans="1:19" x14ac:dyDescent="0.2">
      <c r="B102" s="9"/>
      <c r="C102" s="29"/>
      <c r="D102" s="29"/>
      <c r="E102" s="29"/>
      <c r="F102" s="29"/>
      <c r="G102" s="18"/>
      <c r="H102" s="29"/>
      <c r="I102" s="29"/>
      <c r="J102" s="29"/>
      <c r="K102" s="29"/>
      <c r="L102" s="29"/>
    </row>
    <row r="103" spans="1:19" x14ac:dyDescent="0.2">
      <c r="A103" s="10" t="s">
        <v>23</v>
      </c>
      <c r="B103" s="9" t="s">
        <v>2</v>
      </c>
      <c r="C103" s="18">
        <v>128454.545454545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1459763.8888888899</v>
      </c>
      <c r="N103" s="18">
        <v>0</v>
      </c>
      <c r="O103" s="18"/>
      <c r="P103" s="18">
        <v>3374545</v>
      </c>
      <c r="Q103" s="18">
        <v>5122000</v>
      </c>
      <c r="R103" s="18">
        <v>3482333</v>
      </c>
      <c r="S103" s="18">
        <v>3650000</v>
      </c>
    </row>
    <row r="104" spans="1:19" x14ac:dyDescent="0.2">
      <c r="A104" s="10" t="s">
        <v>51</v>
      </c>
      <c r="B104" s="9" t="s">
        <v>2</v>
      </c>
      <c r="C104" s="18">
        <f t="shared" ref="C104:M104" si="40">(C98+C99)/C112</f>
        <v>317619.63952765655</v>
      </c>
      <c r="D104" s="18">
        <f t="shared" si="40"/>
        <v>311701.95571359299</v>
      </c>
      <c r="E104" s="18">
        <f t="shared" si="40"/>
        <v>325382.79520994384</v>
      </c>
      <c r="F104" s="18">
        <f t="shared" si="40"/>
        <v>358572.93127629737</v>
      </c>
      <c r="G104" s="18">
        <f t="shared" si="40"/>
        <v>375738.54728514893</v>
      </c>
      <c r="H104" s="18">
        <f t="shared" si="40"/>
        <v>412653.9753639418</v>
      </c>
      <c r="I104" s="18">
        <f t="shared" si="40"/>
        <v>442964.28571428667</v>
      </c>
      <c r="J104" s="18">
        <f t="shared" si="40"/>
        <v>370503.63820111164</v>
      </c>
      <c r="K104" s="18">
        <f t="shared" si="40"/>
        <v>378567.73526370188</v>
      </c>
      <c r="L104" s="18">
        <f t="shared" si="40"/>
        <v>384149.41242305539</v>
      </c>
      <c r="M104" s="18">
        <f t="shared" si="40"/>
        <v>368230.86402131623</v>
      </c>
      <c r="N104" s="18">
        <v>337913</v>
      </c>
      <c r="O104" s="18">
        <v>310022.23830734962</v>
      </c>
      <c r="P104" s="18">
        <v>341703</v>
      </c>
      <c r="Q104" s="18">
        <v>335007</v>
      </c>
      <c r="R104" s="18">
        <v>331477</v>
      </c>
      <c r="S104" s="18">
        <v>357564</v>
      </c>
    </row>
    <row r="105" spans="1:19" x14ac:dyDescent="0.2">
      <c r="A105" s="10" t="s">
        <v>52</v>
      </c>
      <c r="B105" s="9" t="s">
        <v>4</v>
      </c>
      <c r="C105" s="31">
        <f t="shared" ref="C105:M106" si="41">C18/C98</f>
        <v>8.3723639256691573</v>
      </c>
      <c r="D105" s="31">
        <f t="shared" si="41"/>
        <v>8.8846361832407315</v>
      </c>
      <c r="E105" s="31">
        <f t="shared" si="41"/>
        <v>8.5736128458409251</v>
      </c>
      <c r="F105" s="31">
        <f t="shared" si="41"/>
        <v>9.2486395693401811</v>
      </c>
      <c r="G105" s="31">
        <f t="shared" si="41"/>
        <v>9.8949677341683522</v>
      </c>
      <c r="H105" s="31">
        <f t="shared" si="41"/>
        <v>9.6998384499245098</v>
      </c>
      <c r="I105" s="31">
        <f t="shared" si="41"/>
        <v>10.136258685959417</v>
      </c>
      <c r="J105" s="31">
        <f t="shared" si="41"/>
        <v>10.485811744664327</v>
      </c>
      <c r="K105" s="31">
        <f t="shared" si="41"/>
        <v>11.361554239170694</v>
      </c>
      <c r="L105" s="31">
        <f t="shared" si="41"/>
        <v>12.869764260570044</v>
      </c>
      <c r="M105" s="31">
        <f t="shared" si="41"/>
        <v>8.8129445436282232</v>
      </c>
      <c r="N105" s="31">
        <v>13.56</v>
      </c>
      <c r="O105" s="31">
        <v>16.08763555817066</v>
      </c>
      <c r="P105" s="31">
        <v>16.75</v>
      </c>
      <c r="Q105" s="31">
        <v>18.760000000000002</v>
      </c>
      <c r="R105" s="31">
        <v>22.79</v>
      </c>
      <c r="S105" s="31">
        <v>30.09</v>
      </c>
    </row>
    <row r="106" spans="1:19" x14ac:dyDescent="0.2">
      <c r="A106" s="10" t="s">
        <v>120</v>
      </c>
      <c r="B106" s="9" t="s">
        <v>4</v>
      </c>
      <c r="C106" s="31">
        <f>C19/C99</f>
        <v>2.3038527240773261</v>
      </c>
      <c r="D106" s="31">
        <f>D19/D99</f>
        <v>3.4960534304796598</v>
      </c>
      <c r="E106" s="31">
        <f>E19/E99</f>
        <v>1.9936440677966101</v>
      </c>
      <c r="F106" s="31">
        <f>F19/F99</f>
        <v>3.2243902439024392</v>
      </c>
      <c r="G106" s="18">
        <v>0</v>
      </c>
      <c r="H106" s="31">
        <f t="shared" si="41"/>
        <v>3.0079051383399209</v>
      </c>
      <c r="I106" s="31">
        <f t="shared" si="41"/>
        <v>2.7819767441860384</v>
      </c>
      <c r="J106" s="31">
        <f t="shared" si="41"/>
        <v>1.8313070175438597</v>
      </c>
      <c r="K106" s="31">
        <f t="shared" si="41"/>
        <v>3.4428479789103679</v>
      </c>
      <c r="L106" s="31">
        <f t="shared" si="41"/>
        <v>4.2374999999999998</v>
      </c>
      <c r="M106" s="31">
        <f t="shared" si="41"/>
        <v>2.4098136822642577</v>
      </c>
      <c r="N106" s="31">
        <v>2.38</v>
      </c>
      <c r="O106" s="31">
        <v>5.4185817740382607</v>
      </c>
      <c r="P106" s="31">
        <v>2.27</v>
      </c>
      <c r="Q106" s="31">
        <v>3.31</v>
      </c>
      <c r="R106" s="31">
        <v>2.67</v>
      </c>
      <c r="S106" s="31">
        <v>4.45</v>
      </c>
    </row>
    <row r="107" spans="1:19" x14ac:dyDescent="0.2">
      <c r="A107" s="10" t="s">
        <v>54</v>
      </c>
      <c r="B107" s="9" t="s">
        <v>4</v>
      </c>
      <c r="C107" s="31">
        <f t="shared" ref="C107:M107" si="42">(C18+C19)/(C98+C99)</f>
        <v>7.5277834360630136</v>
      </c>
      <c r="D107" s="31">
        <f t="shared" si="42"/>
        <v>8.424434171635987</v>
      </c>
      <c r="E107" s="31">
        <f t="shared" si="42"/>
        <v>8.4289274283486399</v>
      </c>
      <c r="F107" s="31">
        <f t="shared" si="42"/>
        <v>9.1882586417640439</v>
      </c>
      <c r="G107" s="31">
        <f t="shared" si="42"/>
        <v>9.8949677341683522</v>
      </c>
      <c r="H107" s="31">
        <f t="shared" si="42"/>
        <v>9.6232640886476712</v>
      </c>
      <c r="I107" s="31">
        <f t="shared" si="42"/>
        <v>9.8302996855599112</v>
      </c>
      <c r="J107" s="31">
        <f t="shared" si="42"/>
        <v>10.317614524948423</v>
      </c>
      <c r="K107" s="31">
        <f t="shared" si="42"/>
        <v>10.746141569350558</v>
      </c>
      <c r="L107" s="31">
        <f t="shared" si="42"/>
        <v>12.542820277504644</v>
      </c>
      <c r="M107" s="31">
        <f t="shared" si="42"/>
        <v>8.2312461012381348</v>
      </c>
      <c r="N107" s="31">
        <v>12.96</v>
      </c>
      <c r="O107" s="31">
        <v>15.922846999386422</v>
      </c>
      <c r="P107" s="31">
        <v>16.059999999999999</v>
      </c>
      <c r="Q107" s="31">
        <v>18.16</v>
      </c>
      <c r="R107" s="31">
        <v>22.15</v>
      </c>
      <c r="S107" s="31">
        <v>29.24</v>
      </c>
    </row>
    <row r="108" spans="1:19" x14ac:dyDescent="0.2">
      <c r="A108" s="10"/>
      <c r="B108" s="9"/>
      <c r="C108" s="18"/>
      <c r="D108" s="18"/>
      <c r="E108" s="18"/>
      <c r="F108" s="18"/>
      <c r="G108" s="18"/>
      <c r="H108" s="18"/>
      <c r="I108" s="18"/>
      <c r="J108" s="18"/>
      <c r="K108" s="18"/>
      <c r="L108" s="18"/>
    </row>
    <row r="109" spans="1:19" x14ac:dyDescent="0.2">
      <c r="A109" s="10" t="s">
        <v>7</v>
      </c>
      <c r="B109" s="9" t="s">
        <v>4</v>
      </c>
      <c r="C109" s="18">
        <f t="shared" ref="C109:M109" si="43">C18+C19+C20+C29</f>
        <v>14066102.909090903</v>
      </c>
      <c r="D109" s="18">
        <f t="shared" si="43"/>
        <v>16120438.300000001</v>
      </c>
      <c r="E109" s="18">
        <f t="shared" si="43"/>
        <v>19936340.800000001</v>
      </c>
      <c r="F109" s="18">
        <f t="shared" si="43"/>
        <v>19596775.699999999</v>
      </c>
      <c r="G109" s="18">
        <f t="shared" si="43"/>
        <v>22821625.444444489</v>
      </c>
      <c r="H109" s="18">
        <f t="shared" si="43"/>
        <v>26239690.875</v>
      </c>
      <c r="I109" s="18">
        <f t="shared" si="43"/>
        <v>28322978.111111071</v>
      </c>
      <c r="J109" s="18">
        <f t="shared" si="43"/>
        <v>32602676.800000001</v>
      </c>
      <c r="K109" s="18">
        <f t="shared" si="43"/>
        <v>35526177.333333366</v>
      </c>
      <c r="L109" s="18">
        <f t="shared" si="43"/>
        <v>44740062.25</v>
      </c>
      <c r="M109" s="18">
        <f t="shared" si="43"/>
        <v>44488097.75</v>
      </c>
      <c r="N109" s="18">
        <v>44463185</v>
      </c>
      <c r="O109" s="18">
        <v>54952993</v>
      </c>
      <c r="P109" s="18">
        <v>82217414</v>
      </c>
      <c r="Q109" s="18">
        <v>89368186</v>
      </c>
      <c r="R109" s="18">
        <v>143801930</v>
      </c>
      <c r="S109" s="18">
        <v>171870724</v>
      </c>
    </row>
    <row r="110" spans="1:19" x14ac:dyDescent="0.2">
      <c r="A110" s="10" t="s">
        <v>55</v>
      </c>
      <c r="B110" s="9" t="s">
        <v>4</v>
      </c>
      <c r="C110" s="18">
        <f t="shared" ref="C110:M110" si="44">C109/C112</f>
        <v>2404088.4400248597</v>
      </c>
      <c r="D110" s="18">
        <f t="shared" si="44"/>
        <v>2605533.9098108937</v>
      </c>
      <c r="E110" s="18">
        <f t="shared" si="44"/>
        <v>3022031.3475822341</v>
      </c>
      <c r="F110" s="18">
        <f t="shared" si="44"/>
        <v>3435619.863253857</v>
      </c>
      <c r="G110" s="18">
        <f t="shared" si="44"/>
        <v>3692819.6512046098</v>
      </c>
      <c r="H110" s="18">
        <f t="shared" si="44"/>
        <v>3917833.6506159017</v>
      </c>
      <c r="I110" s="18">
        <f t="shared" si="44"/>
        <v>4551907.1964285672</v>
      </c>
      <c r="J110" s="18">
        <f t="shared" si="44"/>
        <v>4118579.6867104596</v>
      </c>
      <c r="K110" s="18">
        <f t="shared" si="44"/>
        <v>4133086.8148914184</v>
      </c>
      <c r="L110" s="18">
        <f t="shared" si="44"/>
        <v>5007281.7291550077</v>
      </c>
      <c r="M110" s="18">
        <f t="shared" si="44"/>
        <v>3047999.8458464243</v>
      </c>
      <c r="N110" s="18">
        <v>4395043</v>
      </c>
      <c r="O110" s="18">
        <v>5507538.2739420924</v>
      </c>
      <c r="P110" s="18">
        <v>5816771</v>
      </c>
      <c r="Q110" s="18">
        <v>6182867</v>
      </c>
      <c r="R110" s="18">
        <v>8494469</v>
      </c>
      <c r="S110" s="18">
        <v>11818739</v>
      </c>
    </row>
    <row r="111" spans="1:19" x14ac:dyDescent="0.2">
      <c r="A111" s="10"/>
      <c r="B111" s="9"/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1:19" x14ac:dyDescent="0.2">
      <c r="A112" s="11" t="s">
        <v>6</v>
      </c>
      <c r="B112" s="12"/>
      <c r="C112" s="32">
        <v>5.8509090909090897</v>
      </c>
      <c r="D112" s="32">
        <v>6.1870000000000003</v>
      </c>
      <c r="E112" s="30">
        <v>6.5970000000000004</v>
      </c>
      <c r="F112" s="30">
        <v>5.7039999999999997</v>
      </c>
      <c r="G112" s="30">
        <v>6.18</v>
      </c>
      <c r="H112" s="30">
        <v>6.6974999999999998</v>
      </c>
      <c r="I112" s="30">
        <v>6.2222222222222197</v>
      </c>
      <c r="J112" s="30">
        <v>7.9160000000000004</v>
      </c>
      <c r="K112" s="30">
        <v>8.5955555555555598</v>
      </c>
      <c r="L112" s="30">
        <v>8.9350000000000005</v>
      </c>
      <c r="M112" s="30">
        <v>14.595833333333299</v>
      </c>
      <c r="N112" s="30">
        <v>10.116666666666699</v>
      </c>
      <c r="O112" s="30">
        <v>9.9777777777777796</v>
      </c>
      <c r="P112" s="30">
        <v>14.134545454545499</v>
      </c>
      <c r="Q112" s="30">
        <v>14.454166666666699</v>
      </c>
      <c r="R112" s="30">
        <v>16.928888888888899</v>
      </c>
      <c r="S112" s="30">
        <v>14.5422222222222</v>
      </c>
    </row>
    <row r="115" spans="1:19" s="5" customFormat="1" ht="15.75" x14ac:dyDescent="0.25">
      <c r="A115" s="34" t="s">
        <v>56</v>
      </c>
      <c r="B115" s="15"/>
    </row>
    <row r="116" spans="1:19" x14ac:dyDescent="0.2">
      <c r="A116" s="10" t="s">
        <v>119</v>
      </c>
      <c r="B116" s="15"/>
    </row>
    <row r="117" spans="1:19" s="5" customFormat="1" x14ac:dyDescent="0.2">
      <c r="A117" s="35"/>
      <c r="B117" s="36"/>
      <c r="C117" s="36">
        <v>2008</v>
      </c>
      <c r="D117" s="36">
        <v>2009</v>
      </c>
      <c r="E117" s="37">
        <v>2010</v>
      </c>
      <c r="F117" s="37">
        <v>2011</v>
      </c>
      <c r="G117" s="37">
        <v>2012</v>
      </c>
      <c r="H117" s="37">
        <v>2013</v>
      </c>
      <c r="I117" s="37">
        <v>2014</v>
      </c>
      <c r="J117" s="37">
        <v>2015</v>
      </c>
      <c r="K117" s="37">
        <v>2016</v>
      </c>
      <c r="L117" s="37">
        <v>2017</v>
      </c>
      <c r="M117" s="37">
        <v>2018</v>
      </c>
      <c r="N117" s="37">
        <v>2019</v>
      </c>
      <c r="O117" s="37">
        <v>2020</v>
      </c>
      <c r="P117" s="37">
        <v>2021</v>
      </c>
      <c r="Q117" s="37">
        <v>2022</v>
      </c>
      <c r="R117" s="37">
        <v>2023</v>
      </c>
      <c r="S117" s="37">
        <v>2024</v>
      </c>
    </row>
    <row r="118" spans="1:19" x14ac:dyDescent="0.2">
      <c r="A118" s="10" t="s">
        <v>99</v>
      </c>
      <c r="B118" s="9" t="s">
        <v>4</v>
      </c>
      <c r="C118" s="31">
        <f t="shared" ref="C118:O118" si="45">C25/(C98+C99)</f>
        <v>1.0873158203698283</v>
      </c>
      <c r="D118" s="31">
        <f t="shared" si="45"/>
        <v>0.87864604614985731</v>
      </c>
      <c r="E118" s="31">
        <f t="shared" si="45"/>
        <v>1.1182677619993346</v>
      </c>
      <c r="F118" s="31">
        <f t="shared" si="45"/>
        <v>1.2867282550237129</v>
      </c>
      <c r="G118" s="31">
        <f t="shared" si="45"/>
        <v>1.1669824138273912</v>
      </c>
      <c r="H118" s="31">
        <f t="shared" si="45"/>
        <v>1.2514334690185436</v>
      </c>
      <c r="I118" s="31">
        <f t="shared" si="45"/>
        <v>1.445092477626378</v>
      </c>
      <c r="J118" s="31">
        <f t="shared" si="45"/>
        <v>1.6444126693695142</v>
      </c>
      <c r="K118" s="31">
        <f t="shared" si="45"/>
        <v>1.4942330806528707</v>
      </c>
      <c r="L118" s="31">
        <f t="shared" si="45"/>
        <v>1.9683313667649951</v>
      </c>
      <c r="M118" s="31">
        <f t="shared" si="45"/>
        <v>1.1754691619121558</v>
      </c>
      <c r="N118" s="31">
        <f t="shared" si="45"/>
        <v>2.1364980232876172</v>
      </c>
      <c r="O118" s="31">
        <f t="shared" si="45"/>
        <v>2.473386966942464</v>
      </c>
      <c r="P118" s="31">
        <f t="shared" ref="P118:Q118" si="46">P25/(P98+P99)</f>
        <v>2.3155495714331265</v>
      </c>
      <c r="Q118" s="31">
        <f t="shared" si="46"/>
        <v>2.3059177035469047</v>
      </c>
      <c r="R118" s="31">
        <f t="shared" ref="R118:S118" si="47">R25/(R98+R99)</f>
        <v>2.6948362463196363</v>
      </c>
      <c r="S118" s="31">
        <f t="shared" si="47"/>
        <v>3.1137231462041544</v>
      </c>
    </row>
    <row r="119" spans="1:19" x14ac:dyDescent="0.2">
      <c r="A119" s="10" t="s">
        <v>100</v>
      </c>
      <c r="B119" s="9" t="s">
        <v>4</v>
      </c>
      <c r="C119" s="31">
        <f t="shared" ref="C119:O119" si="48">C26/(C98+C99)</f>
        <v>0.88247832893063427</v>
      </c>
      <c r="D119" s="31">
        <f t="shared" si="48"/>
        <v>1.0022134819808142</v>
      </c>
      <c r="E119" s="31">
        <f t="shared" si="48"/>
        <v>1.0732816743218179</v>
      </c>
      <c r="F119" s="31">
        <f t="shared" si="48"/>
        <v>1.041304551899477</v>
      </c>
      <c r="G119" s="31">
        <f t="shared" si="48"/>
        <v>1.0618667930420926</v>
      </c>
      <c r="H119" s="31">
        <f t="shared" si="48"/>
        <v>1.2371179104477612</v>
      </c>
      <c r="I119" s="31">
        <f t="shared" si="48"/>
        <v>1.2632736837861784</v>
      </c>
      <c r="J119" s="31">
        <f t="shared" si="48"/>
        <v>1.6706516211152704</v>
      </c>
      <c r="K119" s="31">
        <f t="shared" si="48"/>
        <v>1.621830362630609</v>
      </c>
      <c r="L119" s="31">
        <f t="shared" si="48"/>
        <v>1.9347270475982374</v>
      </c>
      <c r="M119" s="31">
        <f t="shared" si="48"/>
        <v>1.1226077712777534</v>
      </c>
      <c r="N119" s="31">
        <f t="shared" si="48"/>
        <v>1.6789678680027087</v>
      </c>
      <c r="O119" s="31">
        <f t="shared" si="48"/>
        <v>2.4442953783846169</v>
      </c>
      <c r="P119" s="31">
        <f t="shared" ref="P119:Q119" si="49">P26/(P98+P99)</f>
        <v>1.9734826446876466</v>
      </c>
      <c r="Q119" s="31">
        <f t="shared" si="49"/>
        <v>2.6886858381950538</v>
      </c>
      <c r="R119" s="31">
        <f t="shared" ref="R119:S119" si="50">R26/(R98+R99)</f>
        <v>3.8324167100000035</v>
      </c>
      <c r="S119" s="31">
        <f t="shared" si="50"/>
        <v>3.7247760817435056</v>
      </c>
    </row>
    <row r="120" spans="1:19" x14ac:dyDescent="0.2">
      <c r="A120" s="10" t="s">
        <v>101</v>
      </c>
      <c r="B120" s="9" t="s">
        <v>4</v>
      </c>
      <c r="C120" s="31">
        <f t="shared" ref="C120:O120" si="51">C27/(C98+C99)</f>
        <v>0.13119528421876545</v>
      </c>
      <c r="D120" s="31">
        <f t="shared" si="51"/>
        <v>0.11709546279491834</v>
      </c>
      <c r="E120" s="31">
        <f t="shared" si="51"/>
        <v>6.8389126497524905E-2</v>
      </c>
      <c r="F120" s="31">
        <f t="shared" si="51"/>
        <v>9.1986016721263386E-2</v>
      </c>
      <c r="G120" s="31">
        <f t="shared" si="51"/>
        <v>0.11420169353149315</v>
      </c>
      <c r="H120" s="31">
        <f t="shared" si="51"/>
        <v>9.3996517412935326E-2</v>
      </c>
      <c r="I120" s="31">
        <f t="shared" si="51"/>
        <v>8.3083850681286792E-2</v>
      </c>
      <c r="J120" s="31">
        <f t="shared" si="51"/>
        <v>0.13095308722391044</v>
      </c>
      <c r="K120" s="31">
        <f t="shared" si="51"/>
        <v>0.12615789114252554</v>
      </c>
      <c r="L120" s="31">
        <f t="shared" si="51"/>
        <v>0.10085126916493682</v>
      </c>
      <c r="M120" s="31">
        <f t="shared" si="51"/>
        <v>9.2195191553206185E-2</v>
      </c>
      <c r="N120" s="31">
        <f t="shared" si="51"/>
        <v>0.15503860549267162</v>
      </c>
      <c r="O120" s="31">
        <f t="shared" si="51"/>
        <v>0.1929115963552594</v>
      </c>
      <c r="P120" s="31">
        <f t="shared" ref="P120:Q120" si="52">P27/(P98+P99)</f>
        <v>0.13601858289484201</v>
      </c>
      <c r="Q120" s="31">
        <f t="shared" si="52"/>
        <v>0.21733347101037739</v>
      </c>
      <c r="R120" s="31">
        <f t="shared" ref="R120:S120" si="53">R27/(R98+R99)</f>
        <v>0.18166802042505995</v>
      </c>
      <c r="S120" s="31">
        <f t="shared" si="53"/>
        <v>0.24654788080334983</v>
      </c>
    </row>
    <row r="121" spans="1:19" x14ac:dyDescent="0.2">
      <c r="A121" s="10" t="s">
        <v>102</v>
      </c>
      <c r="B121" s="9" t="s">
        <v>4</v>
      </c>
      <c r="C121" s="31">
        <f t="shared" ref="C121:O121" si="54">C28/(C98+C99)</f>
        <v>0.66970707367185289</v>
      </c>
      <c r="D121" s="31">
        <f t="shared" si="54"/>
        <v>1.0060309048483278</v>
      </c>
      <c r="E121" s="31">
        <f t="shared" si="54"/>
        <v>0.993480469570175</v>
      </c>
      <c r="F121" s="31">
        <f t="shared" si="54"/>
        <v>1.1020043025473036</v>
      </c>
      <c r="G121" s="31">
        <f t="shared" si="54"/>
        <v>1.1919593763747947</v>
      </c>
      <c r="H121" s="31">
        <f t="shared" si="54"/>
        <v>0.82374997738579825</v>
      </c>
      <c r="I121" s="31">
        <f t="shared" si="54"/>
        <v>0.92069007498185595</v>
      </c>
      <c r="J121" s="31">
        <f t="shared" si="54"/>
        <v>1.0441868115277309</v>
      </c>
      <c r="K121" s="31">
        <f t="shared" si="54"/>
        <v>1.2025327801679997</v>
      </c>
      <c r="L121" s="31">
        <f t="shared" si="54"/>
        <v>1.7429305874212462</v>
      </c>
      <c r="M121" s="31">
        <f t="shared" si="54"/>
        <v>1.2257986137899268</v>
      </c>
      <c r="N121" s="31">
        <f t="shared" si="54"/>
        <v>1.6213435208735856</v>
      </c>
      <c r="O121" s="31">
        <f t="shared" si="54"/>
        <v>2.7162802335602945</v>
      </c>
      <c r="P121" s="31">
        <f t="shared" ref="P121:Q121" si="55">P28/(P98+P99)</f>
        <v>3.8013511068118921</v>
      </c>
      <c r="Q121" s="31">
        <f t="shared" si="55"/>
        <v>3.1431784810780115</v>
      </c>
      <c r="R121" s="31">
        <f t="shared" ref="R121:S121" si="56">R28/(R98+R99)</f>
        <v>4.6375957892470838</v>
      </c>
      <c r="S121" s="31">
        <f t="shared" si="56"/>
        <v>6.3424673788895181</v>
      </c>
    </row>
    <row r="122" spans="1:19" x14ac:dyDescent="0.2">
      <c r="A122" s="10" t="s">
        <v>103</v>
      </c>
      <c r="B122" s="9" t="s">
        <v>4</v>
      </c>
      <c r="C122" s="31">
        <f t="shared" ref="C122:O122" si="57">C30/(C98+C99)</f>
        <v>1.6344915370316038</v>
      </c>
      <c r="D122" s="31">
        <f t="shared" si="57"/>
        <v>1.8904238527352863</v>
      </c>
      <c r="E122" s="31">
        <f t="shared" si="57"/>
        <v>1.8193022544125801</v>
      </c>
      <c r="F122" s="31">
        <f t="shared" si="57"/>
        <v>1.6598219332127315</v>
      </c>
      <c r="G122" s="31">
        <f t="shared" si="57"/>
        <v>1.5715143872468262</v>
      </c>
      <c r="H122" s="31">
        <f t="shared" si="57"/>
        <v>1.5615361374943464</v>
      </c>
      <c r="I122" s="31">
        <f t="shared" si="57"/>
        <v>1.6596093283882898</v>
      </c>
      <c r="J122" s="31">
        <f t="shared" si="57"/>
        <v>1.869402498572406</v>
      </c>
      <c r="K122" s="31">
        <f t="shared" si="57"/>
        <v>1.8958443283480153</v>
      </c>
      <c r="L122" s="31">
        <f t="shared" si="57"/>
        <v>2.1384091554681524</v>
      </c>
      <c r="M122" s="31">
        <f t="shared" si="57"/>
        <v>1.479699746609469</v>
      </c>
      <c r="N122" s="31">
        <f t="shared" si="57"/>
        <v>2.2523285423227066</v>
      </c>
      <c r="O122" s="31">
        <f t="shared" si="57"/>
        <v>2.9056878436017577</v>
      </c>
      <c r="P122" s="31">
        <f t="shared" ref="P122:Q122" si="58">P30/(P98+P99)</f>
        <v>2.5282878154000832</v>
      </c>
      <c r="Q122" s="31">
        <f t="shared" si="58"/>
        <v>2.8137778925086478</v>
      </c>
      <c r="R122" s="31">
        <f t="shared" ref="R122:S122" si="59">R30/(R98+R99)</f>
        <v>3.0182899946503081</v>
      </c>
      <c r="S122" s="31">
        <f t="shared" si="59"/>
        <v>3.130872150863393</v>
      </c>
    </row>
    <row r="123" spans="1:19" x14ac:dyDescent="0.2">
      <c r="A123" s="10" t="s">
        <v>104</v>
      </c>
      <c r="B123" s="9" t="s">
        <v>4</v>
      </c>
      <c r="C123" s="31">
        <f t="shared" ref="C123:O123" si="60">C32/(C98+C99)</f>
        <v>0.48432545739164534</v>
      </c>
      <c r="D123" s="31">
        <f t="shared" si="60"/>
        <v>0.6172636764324605</v>
      </c>
      <c r="E123" s="31">
        <f t="shared" si="60"/>
        <v>0.57115833717010978</v>
      </c>
      <c r="F123" s="31">
        <f t="shared" si="60"/>
        <v>0.74389942795677899</v>
      </c>
      <c r="G123" s="31">
        <f t="shared" si="60"/>
        <v>0.83883716872985503</v>
      </c>
      <c r="H123" s="31">
        <f t="shared" si="60"/>
        <v>0.93977200361827229</v>
      </c>
      <c r="I123" s="31">
        <f t="shared" si="60"/>
        <v>0.93708324598887316</v>
      </c>
      <c r="J123" s="31">
        <f t="shared" si="60"/>
        <v>0.85877011161759398</v>
      </c>
      <c r="K123" s="31">
        <f t="shared" si="60"/>
        <v>0.8199513760841366</v>
      </c>
      <c r="L123" s="31">
        <f t="shared" si="60"/>
        <v>0.92935700498925666</v>
      </c>
      <c r="M123" s="31">
        <f t="shared" si="60"/>
        <v>0.55535539013149982</v>
      </c>
      <c r="N123" s="31">
        <f t="shared" si="60"/>
        <v>0.89554212232946373</v>
      </c>
      <c r="O123" s="31">
        <f t="shared" si="60"/>
        <v>1.4148284666317961</v>
      </c>
      <c r="P123" s="31">
        <f t="shared" ref="P123:Q123" si="61">P32/(P98+P99)</f>
        <v>1.2951786174965598</v>
      </c>
      <c r="Q123" s="31">
        <f t="shared" si="61"/>
        <v>1.8594333212865919</v>
      </c>
      <c r="R123" s="31">
        <f t="shared" ref="R123:S123" si="62">R32/(R98+R99)</f>
        <v>1.7772004751638499</v>
      </c>
      <c r="S123" s="31">
        <f t="shared" si="62"/>
        <v>2.2797975759345066</v>
      </c>
    </row>
    <row r="124" spans="1:19" x14ac:dyDescent="0.2">
      <c r="A124" s="10" t="s">
        <v>105</v>
      </c>
      <c r="B124" s="9" t="s">
        <v>4</v>
      </c>
      <c r="C124" s="31">
        <f t="shared" ref="C124:O124" si="63">C33/(C98+C99)</f>
        <v>0.35138826924958461</v>
      </c>
      <c r="D124" s="31">
        <f t="shared" si="63"/>
        <v>0.37572735286492087</v>
      </c>
      <c r="E124" s="31">
        <f t="shared" si="63"/>
        <v>0.39169368637669477</v>
      </c>
      <c r="F124" s="31">
        <f t="shared" si="63"/>
        <v>0.40498342541436461</v>
      </c>
      <c r="G124" s="31">
        <f t="shared" si="63"/>
        <v>0.41401501097347448</v>
      </c>
      <c r="H124" s="31">
        <f t="shared" si="63"/>
        <v>0.39999891451831748</v>
      </c>
      <c r="I124" s="31">
        <f t="shared" si="63"/>
        <v>0.44467181327098082</v>
      </c>
      <c r="J124" s="31">
        <f t="shared" si="63"/>
        <v>0.44405764956458899</v>
      </c>
      <c r="K124" s="31">
        <f t="shared" si="63"/>
        <v>0.44768578843133383</v>
      </c>
      <c r="L124" s="31">
        <f t="shared" si="63"/>
        <v>0.4800503660002185</v>
      </c>
      <c r="M124" s="31">
        <f t="shared" si="63"/>
        <v>0.35288617913333464</v>
      </c>
      <c r="N124" s="31">
        <f t="shared" si="63"/>
        <v>0.51487572965770623</v>
      </c>
      <c r="O124" s="31">
        <f t="shared" si="63"/>
        <v>0.61541010443747746</v>
      </c>
      <c r="P124" s="31">
        <f t="shared" ref="P124:Q124" si="64">P33/(P98+P99)</f>
        <v>0.67165201670125041</v>
      </c>
      <c r="Q124" s="31">
        <f t="shared" si="64"/>
        <v>0.78229789870411481</v>
      </c>
      <c r="R124" s="31">
        <f t="shared" ref="R124:S124" si="65">R33/(R98+R99)</f>
        <v>1.1379468516474449</v>
      </c>
      <c r="S124" s="31">
        <f t="shared" si="65"/>
        <v>0.97248958945739405</v>
      </c>
    </row>
    <row r="125" spans="1:19" x14ac:dyDescent="0.2">
      <c r="A125" s="10" t="s">
        <v>106</v>
      </c>
      <c r="B125" s="9" t="s">
        <v>4</v>
      </c>
      <c r="C125" s="31">
        <f t="shared" ref="C125:O125" si="66">C34/(C98+C99)</f>
        <v>1.4837170531259192</v>
      </c>
      <c r="D125" s="31">
        <f t="shared" si="66"/>
        <v>1.8468928182525277</v>
      </c>
      <c r="E125" s="31">
        <f t="shared" si="66"/>
        <v>1.5992849550276089</v>
      </c>
      <c r="F125" s="31">
        <f t="shared" si="66"/>
        <v>1.5393559380042048</v>
      </c>
      <c r="G125" s="31">
        <f t="shared" si="66"/>
        <v>1.5174414259190261</v>
      </c>
      <c r="H125" s="31">
        <f t="shared" si="66"/>
        <v>1.6114678426051561</v>
      </c>
      <c r="I125" s="31">
        <f t="shared" si="66"/>
        <v>2.0136153753124195</v>
      </c>
      <c r="J125" s="31">
        <f t="shared" si="66"/>
        <v>3.0227165418280597</v>
      </c>
      <c r="K125" s="31">
        <f t="shared" si="66"/>
        <v>1.9376899883903571</v>
      </c>
      <c r="L125" s="31">
        <f t="shared" si="66"/>
        <v>2.2072699297133909</v>
      </c>
      <c r="M125" s="31">
        <f t="shared" si="66"/>
        <v>1.1758236742710864</v>
      </c>
      <c r="N125" s="31">
        <f t="shared" si="66"/>
        <v>2.1284668522226498</v>
      </c>
      <c r="O125" s="31">
        <f t="shared" si="66"/>
        <v>2.4495324462214554</v>
      </c>
      <c r="P125" s="31">
        <f t="shared" ref="P125:Q125" si="67">P34/(P98+P99)</f>
        <v>2.5873475977769762</v>
      </c>
      <c r="Q125" s="31">
        <f t="shared" si="67"/>
        <v>2.6163671846765451</v>
      </c>
      <c r="R125" s="31">
        <f t="shared" ref="R125:S125" si="68">R34/(R98+R99)</f>
        <v>4.1652536256548558</v>
      </c>
      <c r="S125" s="31">
        <f t="shared" si="68"/>
        <v>4.9010832579935641</v>
      </c>
    </row>
    <row r="126" spans="1:19" x14ac:dyDescent="0.2">
      <c r="A126" s="10" t="s">
        <v>107</v>
      </c>
      <c r="B126" s="9" t="s">
        <v>4</v>
      </c>
      <c r="C126" s="31">
        <f t="shared" ref="C126:O126" si="69">(C40-C39)/(C98+C99)</f>
        <v>0.15017640152626985</v>
      </c>
      <c r="D126" s="31">
        <f t="shared" si="69"/>
        <v>0.16108763287529168</v>
      </c>
      <c r="E126" s="31">
        <f t="shared" si="69"/>
        <v>0.18316039461083211</v>
      </c>
      <c r="F126" s="31">
        <f t="shared" si="69"/>
        <v>0.30359810296777978</v>
      </c>
      <c r="G126" s="31">
        <f t="shared" si="69"/>
        <v>0.37680424955229058</v>
      </c>
      <c r="H126" s="31">
        <f t="shared" si="69"/>
        <v>0.29718462234283127</v>
      </c>
      <c r="I126" s="31">
        <f t="shared" si="69"/>
        <v>-9.2485769571879262E-2</v>
      </c>
      <c r="J126" s="31">
        <f t="shared" si="69"/>
        <v>8.2496041128889613E-2</v>
      </c>
      <c r="K126" s="31">
        <f t="shared" si="69"/>
        <v>9.8110189168886031E-2</v>
      </c>
      <c r="L126" s="31">
        <f t="shared" si="69"/>
        <v>0.17326333806766453</v>
      </c>
      <c r="M126" s="31">
        <f t="shared" si="69"/>
        <v>0.10129576079973258</v>
      </c>
      <c r="N126" s="31">
        <f t="shared" si="69"/>
        <v>-2.5452859468401121E-2</v>
      </c>
      <c r="O126" s="31">
        <f t="shared" si="69"/>
        <v>0.12992066165502983</v>
      </c>
      <c r="P126" s="31">
        <f t="shared" ref="P126:Q126" si="70">(P40-P39)/(P98+P99)</f>
        <v>0.17222201747560675</v>
      </c>
      <c r="Q126" s="31">
        <f t="shared" si="70"/>
        <v>0.6208169755795343</v>
      </c>
      <c r="R126" s="31">
        <f t="shared" ref="R126:S126" si="71">(R40-R39)/(R98+R99)</f>
        <v>0.48489772322668045</v>
      </c>
      <c r="S126" s="31">
        <f t="shared" si="71"/>
        <v>0.7687139275395849</v>
      </c>
    </row>
    <row r="127" spans="1:19" x14ac:dyDescent="0.2">
      <c r="A127" s="11" t="s">
        <v>108</v>
      </c>
      <c r="B127" s="12" t="s">
        <v>4</v>
      </c>
      <c r="C127" s="33">
        <f t="shared" ref="C127:H127" si="72">SUM(C118:C126)</f>
        <v>6.8747952255161042</v>
      </c>
      <c r="D127" s="33">
        <f t="shared" si="72"/>
        <v>7.8953812289344043</v>
      </c>
      <c r="E127" s="33">
        <f t="shared" si="72"/>
        <v>7.818018659986679</v>
      </c>
      <c r="F127" s="33">
        <f t="shared" si="72"/>
        <v>8.1736819537476162</v>
      </c>
      <c r="G127" s="33">
        <f t="shared" si="72"/>
        <v>8.2536225191972434</v>
      </c>
      <c r="H127" s="33">
        <f t="shared" si="72"/>
        <v>8.2162573948439608</v>
      </c>
      <c r="I127" s="33">
        <f t="shared" ref="I127:O127" si="73">SUM(I118:I126)</f>
        <v>8.6746340804643829</v>
      </c>
      <c r="J127" s="33">
        <f t="shared" si="73"/>
        <v>10.767647031947964</v>
      </c>
      <c r="K127" s="33">
        <f t="shared" si="73"/>
        <v>9.6440357850167331</v>
      </c>
      <c r="L127" s="33">
        <f t="shared" si="73"/>
        <v>11.675190065188099</v>
      </c>
      <c r="M127" s="33">
        <f t="shared" si="73"/>
        <v>7.2811314894781649</v>
      </c>
      <c r="N127" s="33">
        <f t="shared" si="73"/>
        <v>11.357608404720706</v>
      </c>
      <c r="O127" s="33">
        <f t="shared" si="73"/>
        <v>15.342253697790152</v>
      </c>
      <c r="P127" s="33">
        <f t="shared" ref="P127:Q127" si="74">SUM(P118:P126)</f>
        <v>15.481089970677985</v>
      </c>
      <c r="Q127" s="33">
        <f t="shared" si="74"/>
        <v>17.047808766585781</v>
      </c>
      <c r="R127" s="33">
        <f t="shared" ref="R127:S127" si="75">SUM(R118:R126)</f>
        <v>21.930105436334923</v>
      </c>
      <c r="S127" s="33">
        <f t="shared" si="75"/>
        <v>25.480470989428966</v>
      </c>
    </row>
    <row r="128" spans="1:19" x14ac:dyDescent="0.2">
      <c r="A128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FC09-1A22-404C-A6F3-B6345A309960}">
  <dimension ref="A1:S128"/>
  <sheetViews>
    <sheetView workbookViewId="0">
      <selection activeCell="A7" sqref="A7"/>
    </sheetView>
  </sheetViews>
  <sheetFormatPr baseColWidth="10" defaultColWidth="11.5703125" defaultRowHeight="12.75" x14ac:dyDescent="0.2"/>
  <cols>
    <col min="1" max="1" width="43.42578125" style="1" customWidth="1"/>
    <col min="2" max="2" width="3.28515625" style="1" bestFit="1" customWidth="1"/>
    <col min="3" max="17" width="10.140625" style="1" bestFit="1" customWidth="1"/>
    <col min="18" max="19" width="11.140625" style="1" bestFit="1" customWidth="1"/>
    <col min="20" max="16384" width="11.5703125" style="1"/>
  </cols>
  <sheetData>
    <row r="1" spans="1:19" s="5" customFormat="1" ht="27.75" x14ac:dyDescent="0.4">
      <c r="A1" s="48" t="s">
        <v>121</v>
      </c>
    </row>
    <row r="2" spans="1:19" s="5" customFormat="1" ht="18" x14ac:dyDescent="0.25">
      <c r="A2" s="42" t="s">
        <v>122</v>
      </c>
    </row>
    <row r="3" spans="1:19" x14ac:dyDescent="0.2">
      <c r="A3" s="8"/>
    </row>
    <row r="4" spans="1:19" ht="15" x14ac:dyDescent="0.25">
      <c r="A4" s="41" t="s">
        <v>112</v>
      </c>
    </row>
    <row r="5" spans="1:19" x14ac:dyDescent="0.2">
      <c r="A5" s="1" t="s">
        <v>0</v>
      </c>
    </row>
    <row r="6" spans="1:19" x14ac:dyDescent="0.2">
      <c r="A6" s="1" t="str">
        <f>Forklaring!A6</f>
        <v>Oppdatert pr. 13.11.2025</v>
      </c>
    </row>
    <row r="9" spans="1:19" s="5" customFormat="1" ht="15.75" x14ac:dyDescent="0.25">
      <c r="A9" s="34" t="s">
        <v>34</v>
      </c>
      <c r="B9" s="15"/>
      <c r="C9" s="15"/>
      <c r="D9" s="15"/>
    </row>
    <row r="10" spans="1:19" s="5" customFormat="1" x14ac:dyDescent="0.2">
      <c r="A10" s="35"/>
      <c r="B10" s="36"/>
      <c r="C10" s="36">
        <v>2008</v>
      </c>
      <c r="D10" s="36">
        <v>2009</v>
      </c>
      <c r="E10" s="37">
        <v>2010</v>
      </c>
      <c r="F10" s="37">
        <v>2011</v>
      </c>
      <c r="G10" s="37">
        <v>2012</v>
      </c>
      <c r="H10" s="37">
        <v>2013</v>
      </c>
      <c r="I10" s="37">
        <v>2014</v>
      </c>
      <c r="J10" s="37">
        <v>2015</v>
      </c>
      <c r="K10" s="37">
        <v>2016</v>
      </c>
      <c r="L10" s="37">
        <v>2017</v>
      </c>
      <c r="M10" s="37">
        <v>2018</v>
      </c>
      <c r="N10" s="37">
        <v>2019</v>
      </c>
      <c r="O10" s="37">
        <v>2020</v>
      </c>
      <c r="P10" s="37">
        <v>2021</v>
      </c>
      <c r="Q10" s="37">
        <v>2022</v>
      </c>
      <c r="R10" s="37">
        <v>2023</v>
      </c>
      <c r="S10" s="37">
        <v>2024</v>
      </c>
    </row>
    <row r="11" spans="1:19" x14ac:dyDescent="0.2">
      <c r="A11" s="10" t="s">
        <v>1</v>
      </c>
      <c r="B11" s="9" t="s">
        <v>2</v>
      </c>
      <c r="C11" s="2">
        <v>13</v>
      </c>
      <c r="D11" s="2">
        <v>11</v>
      </c>
      <c r="E11" s="2">
        <v>12</v>
      </c>
      <c r="F11" s="2">
        <v>13</v>
      </c>
      <c r="G11" s="2">
        <v>11</v>
      </c>
      <c r="H11" s="2">
        <v>8</v>
      </c>
      <c r="I11" s="2">
        <v>9</v>
      </c>
      <c r="J11" s="2">
        <v>11</v>
      </c>
      <c r="K11" s="2">
        <v>9</v>
      </c>
      <c r="L11" s="2">
        <v>9</v>
      </c>
      <c r="M11" s="1">
        <v>10</v>
      </c>
      <c r="N11" s="2">
        <v>8</v>
      </c>
      <c r="O11" s="2">
        <v>7</v>
      </c>
      <c r="P11" s="2">
        <v>8</v>
      </c>
      <c r="Q11" s="2">
        <v>9</v>
      </c>
      <c r="R11" s="56">
        <v>9</v>
      </c>
      <c r="S11" s="56">
        <v>9</v>
      </c>
    </row>
    <row r="12" spans="1:19" x14ac:dyDescent="0.2">
      <c r="A12" s="11" t="s">
        <v>17</v>
      </c>
      <c r="B12" s="12" t="s">
        <v>2</v>
      </c>
      <c r="C12" s="13">
        <v>13</v>
      </c>
      <c r="D12" s="13">
        <v>12</v>
      </c>
      <c r="E12" s="13">
        <v>13</v>
      </c>
      <c r="F12" s="13">
        <v>14</v>
      </c>
      <c r="G12" s="13">
        <v>13</v>
      </c>
      <c r="H12" s="13">
        <v>10</v>
      </c>
      <c r="I12" s="13">
        <v>13</v>
      </c>
      <c r="J12" s="13">
        <v>14</v>
      </c>
      <c r="K12" s="13">
        <v>11</v>
      </c>
      <c r="L12" s="13">
        <v>10</v>
      </c>
      <c r="M12" s="13">
        <v>13</v>
      </c>
      <c r="N12" s="13">
        <v>10</v>
      </c>
      <c r="O12" s="13">
        <v>11</v>
      </c>
      <c r="P12" s="13">
        <v>11</v>
      </c>
      <c r="Q12" s="13">
        <v>12</v>
      </c>
      <c r="R12" s="59">
        <v>11</v>
      </c>
      <c r="S12" s="59">
        <v>12</v>
      </c>
    </row>
    <row r="13" spans="1:19" x14ac:dyDescent="0.2">
      <c r="A13" s="10"/>
      <c r="B13" s="9"/>
    </row>
    <row r="14" spans="1:19" x14ac:dyDescent="0.2">
      <c r="A14" s="10"/>
      <c r="B14" s="9"/>
    </row>
    <row r="15" spans="1:19" s="5" customFormat="1" ht="15.75" x14ac:dyDescent="0.25">
      <c r="A15" s="34" t="s">
        <v>35</v>
      </c>
      <c r="B15" s="15"/>
    </row>
    <row r="16" spans="1:19" x14ac:dyDescent="0.2">
      <c r="A16" s="10" t="s">
        <v>123</v>
      </c>
      <c r="B16" s="15"/>
    </row>
    <row r="17" spans="1:19" s="5" customFormat="1" x14ac:dyDescent="0.2">
      <c r="A17" s="35"/>
      <c r="B17" s="36"/>
      <c r="C17" s="36">
        <v>2008</v>
      </c>
      <c r="D17" s="36">
        <v>2009</v>
      </c>
      <c r="E17" s="37">
        <v>2010</v>
      </c>
      <c r="F17" s="37">
        <v>2011</v>
      </c>
      <c r="G17" s="37">
        <v>2012</v>
      </c>
      <c r="H17" s="37">
        <v>2013</v>
      </c>
      <c r="I17" s="37">
        <v>2014</v>
      </c>
      <c r="J17" s="37">
        <v>2015</v>
      </c>
      <c r="K17" s="37">
        <v>2016</v>
      </c>
      <c r="L17" s="37">
        <v>2017</v>
      </c>
      <c r="M17" s="37">
        <v>2018</v>
      </c>
      <c r="N17" s="37">
        <v>2019</v>
      </c>
      <c r="O17" s="37">
        <v>2020</v>
      </c>
      <c r="P17" s="37">
        <v>2021</v>
      </c>
      <c r="Q17" s="37">
        <v>2022</v>
      </c>
      <c r="R17" s="37">
        <v>2023</v>
      </c>
      <c r="S17" s="37">
        <v>2024</v>
      </c>
    </row>
    <row r="18" spans="1:19" x14ac:dyDescent="0.2">
      <c r="A18" s="16" t="s">
        <v>66</v>
      </c>
      <c r="B18" s="9" t="s">
        <v>4</v>
      </c>
      <c r="C18" s="17">
        <v>9556633.2307692301</v>
      </c>
      <c r="D18" s="17">
        <v>11937900.727272701</v>
      </c>
      <c r="E18" s="18">
        <v>10042346.0833333</v>
      </c>
      <c r="F18" s="18">
        <v>14017415.461538499</v>
      </c>
      <c r="G18" s="18">
        <v>13746818.1818182</v>
      </c>
      <c r="H18" s="18">
        <v>17585203.25</v>
      </c>
      <c r="I18" s="18">
        <v>17628999.777777798</v>
      </c>
      <c r="J18" s="18">
        <v>19931053.181818198</v>
      </c>
      <c r="K18" s="18">
        <v>20007230.111111101</v>
      </c>
      <c r="L18" s="18">
        <v>23160950.222222202</v>
      </c>
      <c r="M18" s="18">
        <v>22564279.899999999</v>
      </c>
      <c r="N18" s="18">
        <v>26561737</v>
      </c>
      <c r="O18" s="18">
        <v>37834252</v>
      </c>
      <c r="P18" s="18">
        <v>38229496</v>
      </c>
      <c r="Q18" s="18">
        <v>44297923</v>
      </c>
      <c r="R18" s="18">
        <v>54384831</v>
      </c>
      <c r="S18" s="18">
        <v>49395421</v>
      </c>
    </row>
    <row r="19" spans="1:19" x14ac:dyDescent="0.2">
      <c r="A19" s="10" t="s">
        <v>67</v>
      </c>
      <c r="B19" s="9" t="s">
        <v>4</v>
      </c>
      <c r="C19" s="18">
        <v>848538.46153846197</v>
      </c>
      <c r="D19" s="18">
        <v>105636.363636364</v>
      </c>
      <c r="E19" s="18">
        <v>679315.83333333302</v>
      </c>
      <c r="F19" s="18">
        <v>251769.23076923101</v>
      </c>
      <c r="G19" s="18">
        <v>0</v>
      </c>
      <c r="H19" s="18">
        <v>391125</v>
      </c>
      <c r="I19" s="18">
        <v>266222.22222222202</v>
      </c>
      <c r="J19" s="18">
        <v>140545.454545455</v>
      </c>
      <c r="K19" s="18">
        <v>146666.66666666701</v>
      </c>
      <c r="L19" s="18">
        <v>0</v>
      </c>
      <c r="M19" s="18">
        <v>472826.2</v>
      </c>
      <c r="N19" s="18">
        <v>262500</v>
      </c>
      <c r="O19" s="18">
        <v>0</v>
      </c>
      <c r="P19" s="18">
        <v>202250</v>
      </c>
      <c r="Q19" s="18">
        <v>496000</v>
      </c>
      <c r="R19" s="18">
        <v>0</v>
      </c>
      <c r="S19" s="18">
        <v>800525</v>
      </c>
    </row>
    <row r="20" spans="1:19" x14ac:dyDescent="0.2">
      <c r="A20" s="10" t="s">
        <v>68</v>
      </c>
      <c r="B20" s="9" t="s">
        <v>4</v>
      </c>
      <c r="C20" s="18">
        <v>1538461.5384615399</v>
      </c>
      <c r="D20" s="18">
        <v>1700585.2727272699</v>
      </c>
      <c r="E20" s="18">
        <v>1912180.25</v>
      </c>
      <c r="F20" s="18">
        <v>1599769.2307692301</v>
      </c>
      <c r="G20" s="18">
        <v>1777568.18181818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437000</v>
      </c>
      <c r="R20" s="18">
        <v>1112778</v>
      </c>
      <c r="S20" s="18">
        <v>0</v>
      </c>
    </row>
    <row r="21" spans="1:19" x14ac:dyDescent="0.2">
      <c r="A21" s="10" t="s">
        <v>69</v>
      </c>
      <c r="B21" s="9" t="s">
        <v>4</v>
      </c>
      <c r="C21" s="18">
        <v>82064.923076923107</v>
      </c>
      <c r="D21" s="18">
        <v>71679.818181818206</v>
      </c>
      <c r="E21" s="18">
        <v>262675.75</v>
      </c>
      <c r="F21" s="18">
        <v>213631.461538462</v>
      </c>
      <c r="G21" s="18">
        <v>243247.727272727</v>
      </c>
      <c r="H21" s="18">
        <v>13804.25</v>
      </c>
      <c r="I21" s="18">
        <v>328052.88888888899</v>
      </c>
      <c r="J21" s="18">
        <v>2272.7272727272698</v>
      </c>
      <c r="K21" s="18">
        <v>111111.11111111099</v>
      </c>
      <c r="L21" s="18">
        <v>0</v>
      </c>
      <c r="M21" s="18">
        <v>54621.3</v>
      </c>
      <c r="N21" s="18">
        <v>171656</v>
      </c>
      <c r="O21" s="18">
        <v>0</v>
      </c>
      <c r="P21" s="18">
        <v>0</v>
      </c>
      <c r="Q21" s="18">
        <v>0</v>
      </c>
      <c r="R21" s="18">
        <v>42390</v>
      </c>
      <c r="S21" s="18">
        <v>59377</v>
      </c>
    </row>
    <row r="22" spans="1:19" x14ac:dyDescent="0.2">
      <c r="A22" s="10" t="s">
        <v>70</v>
      </c>
      <c r="B22" s="9" t="s">
        <v>4</v>
      </c>
      <c r="C22" s="19">
        <v>323520.30769230798</v>
      </c>
      <c r="D22" s="19">
        <v>249819.545454545</v>
      </c>
      <c r="E22" s="18">
        <v>481255.91666666698</v>
      </c>
      <c r="F22" s="18">
        <v>297188.23076923098</v>
      </c>
      <c r="G22" s="18">
        <v>419506.363636364</v>
      </c>
      <c r="H22" s="18">
        <v>1831967.75</v>
      </c>
      <c r="I22" s="18">
        <v>310476.88888888899</v>
      </c>
      <c r="J22" s="18">
        <v>927994.181818182</v>
      </c>
      <c r="K22" s="18">
        <v>917886.88888888899</v>
      </c>
      <c r="L22" s="18">
        <v>2504612.3333333302</v>
      </c>
      <c r="M22" s="18">
        <v>444682.5</v>
      </c>
      <c r="N22" s="18">
        <v>446381</v>
      </c>
      <c r="O22" s="18">
        <v>501832</v>
      </c>
      <c r="P22" s="18">
        <v>524500</v>
      </c>
      <c r="Q22" s="18">
        <v>350267</v>
      </c>
      <c r="R22" s="18">
        <v>231698</v>
      </c>
      <c r="S22" s="18">
        <v>601678</v>
      </c>
    </row>
    <row r="23" spans="1:19" x14ac:dyDescent="0.2">
      <c r="A23" s="10" t="s">
        <v>36</v>
      </c>
      <c r="B23" s="9" t="s">
        <v>4</v>
      </c>
      <c r="C23" s="21">
        <v>12349218.461538464</v>
      </c>
      <c r="D23" s="21">
        <v>14065621.727272697</v>
      </c>
      <c r="E23" s="21">
        <v>13377773.833333302</v>
      </c>
      <c r="F23" s="21">
        <v>16379773.615384653</v>
      </c>
      <c r="G23" s="21">
        <v>16187140.45454547</v>
      </c>
      <c r="H23" s="21">
        <v>19822100.25</v>
      </c>
      <c r="I23" s="21">
        <v>18533751.777777798</v>
      </c>
      <c r="J23" s="21">
        <v>21001865.545454562</v>
      </c>
      <c r="K23" s="21">
        <v>21182894.777777769</v>
      </c>
      <c r="L23" s="21">
        <v>25665562.55555553</v>
      </c>
      <c r="M23" s="21">
        <v>23536409.899999999</v>
      </c>
      <c r="N23" s="21">
        <v>27442273</v>
      </c>
      <c r="O23" s="21">
        <v>38336083</v>
      </c>
      <c r="P23" s="21">
        <v>38956246</v>
      </c>
      <c r="Q23" s="21">
        <v>45581190</v>
      </c>
      <c r="R23" s="21">
        <v>55771697</v>
      </c>
      <c r="S23" s="21">
        <v>50857000</v>
      </c>
    </row>
    <row r="24" spans="1:19" x14ac:dyDescent="0.2">
      <c r="A24" s="10"/>
      <c r="B24" s="9"/>
      <c r="C24" s="22"/>
      <c r="D24" s="22"/>
      <c r="E24" s="23"/>
      <c r="F24" s="23"/>
      <c r="G24" s="23"/>
      <c r="H24" s="23"/>
      <c r="I24" s="23"/>
      <c r="J24" s="23"/>
      <c r="K24" s="23"/>
      <c r="L24" s="23"/>
      <c r="M24" s="18"/>
      <c r="N24" s="23"/>
      <c r="O24" s="23"/>
      <c r="P24" s="23"/>
      <c r="Q24" s="23"/>
      <c r="R24" s="23"/>
      <c r="S24" s="23"/>
    </row>
    <row r="25" spans="1:19" x14ac:dyDescent="0.2">
      <c r="A25" s="10" t="s">
        <v>71</v>
      </c>
      <c r="B25" s="9" t="s">
        <v>4</v>
      </c>
      <c r="C25" s="17">
        <v>1146648.8461538462</v>
      </c>
      <c r="D25" s="17">
        <v>1378570.18181818</v>
      </c>
      <c r="E25" s="18">
        <v>2044177.58333333</v>
      </c>
      <c r="F25" s="18">
        <v>1728330.3076923101</v>
      </c>
      <c r="G25" s="18">
        <v>1561415.81818182</v>
      </c>
      <c r="H25" s="18">
        <v>2346621.25</v>
      </c>
      <c r="I25" s="18">
        <v>2601219.1111111101</v>
      </c>
      <c r="J25" s="18">
        <v>3397358.0909090899</v>
      </c>
      <c r="K25" s="18">
        <v>2904287.6666666698</v>
      </c>
      <c r="L25" s="18">
        <v>2260611.1111111101</v>
      </c>
      <c r="M25" s="18">
        <v>2608936</v>
      </c>
      <c r="N25" s="49">
        <v>4339650</v>
      </c>
      <c r="O25" s="49">
        <v>3612529</v>
      </c>
      <c r="P25" s="49">
        <v>5026845</v>
      </c>
      <c r="Q25" s="49">
        <v>5972710</v>
      </c>
      <c r="R25" s="18">
        <v>5153050</v>
      </c>
      <c r="S25" s="18">
        <v>6123108</v>
      </c>
    </row>
    <row r="26" spans="1:19" x14ac:dyDescent="0.2">
      <c r="A26" s="10" t="s">
        <v>72</v>
      </c>
      <c r="B26" s="9" t="s">
        <v>4</v>
      </c>
      <c r="C26" s="18">
        <v>1174517.6153846155</v>
      </c>
      <c r="D26" s="18">
        <v>1381843.18181818</v>
      </c>
      <c r="E26" s="18">
        <v>1211725.5</v>
      </c>
      <c r="F26" s="18">
        <v>1711627.07692308</v>
      </c>
      <c r="G26" s="18">
        <v>1347795</v>
      </c>
      <c r="H26" s="18">
        <v>2634181</v>
      </c>
      <c r="I26" s="18">
        <v>2961548.4444444398</v>
      </c>
      <c r="J26" s="18">
        <v>3013990</v>
      </c>
      <c r="K26" s="18">
        <v>3083332.7777777798</v>
      </c>
      <c r="L26" s="18">
        <v>3431541.3333333302</v>
      </c>
      <c r="M26" s="18">
        <v>3326049.8</v>
      </c>
      <c r="N26" s="49">
        <v>4719877</v>
      </c>
      <c r="O26" s="49">
        <v>4993513</v>
      </c>
      <c r="P26" s="49">
        <v>5500686</v>
      </c>
      <c r="Q26" s="49">
        <v>6746890</v>
      </c>
      <c r="R26" s="18">
        <v>9891627</v>
      </c>
      <c r="S26" s="18">
        <v>9854546</v>
      </c>
    </row>
    <row r="27" spans="1:19" x14ac:dyDescent="0.2">
      <c r="A27" s="10" t="s">
        <v>73</v>
      </c>
      <c r="B27" s="9" t="s">
        <v>4</v>
      </c>
      <c r="C27" s="18">
        <v>219978.30769230769</v>
      </c>
      <c r="D27" s="18">
        <v>209820.727272727</v>
      </c>
      <c r="E27" s="18">
        <v>206026.41666666701</v>
      </c>
      <c r="F27" s="18">
        <v>201768.84615384601</v>
      </c>
      <c r="G27" s="18">
        <v>185686.181818182</v>
      </c>
      <c r="H27" s="18">
        <v>254483.375</v>
      </c>
      <c r="I27" s="18">
        <v>196451.555555556</v>
      </c>
      <c r="J27" s="18">
        <v>263583.363636364</v>
      </c>
      <c r="K27" s="18">
        <v>296060.88888888899</v>
      </c>
      <c r="L27" s="18">
        <v>273533.44444444397</v>
      </c>
      <c r="M27" s="18">
        <v>289246.5</v>
      </c>
      <c r="N27" s="49">
        <v>492367</v>
      </c>
      <c r="O27" s="49">
        <v>406509</v>
      </c>
      <c r="P27" s="49">
        <v>514243</v>
      </c>
      <c r="Q27" s="49">
        <v>413361</v>
      </c>
      <c r="R27" s="18">
        <v>470232</v>
      </c>
      <c r="S27" s="18">
        <v>681681</v>
      </c>
    </row>
    <row r="28" spans="1:19" x14ac:dyDescent="0.2">
      <c r="A28" s="10" t="s">
        <v>74</v>
      </c>
      <c r="B28" s="9" t="s">
        <v>4</v>
      </c>
      <c r="C28" s="18">
        <v>1665033.076923077</v>
      </c>
      <c r="D28" s="18">
        <v>1819275.5454545501</v>
      </c>
      <c r="E28" s="18">
        <v>1782045.33333333</v>
      </c>
      <c r="F28" s="18">
        <v>2018145.7692307699</v>
      </c>
      <c r="G28" s="18">
        <v>2331563.36363636</v>
      </c>
      <c r="H28" s="18">
        <v>3340312.125</v>
      </c>
      <c r="I28" s="18">
        <v>2296997.7777777798</v>
      </c>
      <c r="J28" s="18">
        <v>2113146.0909090899</v>
      </c>
      <c r="K28" s="18">
        <v>1872360</v>
      </c>
      <c r="L28" s="18">
        <v>1418949.66666667</v>
      </c>
      <c r="M28" s="18">
        <v>1708896</v>
      </c>
      <c r="N28" s="49">
        <v>2841394</v>
      </c>
      <c r="O28" s="49">
        <v>4216426</v>
      </c>
      <c r="P28" s="49">
        <v>3573722</v>
      </c>
      <c r="Q28" s="49">
        <v>4795020</v>
      </c>
      <c r="R28" s="18">
        <v>5444652</v>
      </c>
      <c r="S28" s="18">
        <v>8978339</v>
      </c>
    </row>
    <row r="29" spans="1:19" x14ac:dyDescent="0.2">
      <c r="A29" s="10" t="s">
        <v>75</v>
      </c>
      <c r="B29" s="9" t="s">
        <v>4</v>
      </c>
      <c r="C29" s="18">
        <v>1166782.3846153845</v>
      </c>
      <c r="D29" s="18">
        <v>591026.72727272694</v>
      </c>
      <c r="E29" s="18">
        <v>747386.75</v>
      </c>
      <c r="F29" s="18">
        <v>1166792.7692307699</v>
      </c>
      <c r="G29" s="18">
        <v>1093200.18181818</v>
      </c>
      <c r="H29" s="18">
        <v>308995.125</v>
      </c>
      <c r="I29" s="18">
        <v>-799694.22222222202</v>
      </c>
      <c r="J29" s="18">
        <v>-108145.454545455</v>
      </c>
      <c r="K29" s="18">
        <v>-171685.22222222199</v>
      </c>
      <c r="L29" s="18">
        <v>-946379.33333333302</v>
      </c>
      <c r="M29" s="18">
        <v>8193.7999999999993</v>
      </c>
      <c r="N29" s="49">
        <v>1770338</v>
      </c>
      <c r="O29" s="49">
        <v>-110057</v>
      </c>
      <c r="P29" s="49">
        <v>136570</v>
      </c>
      <c r="Q29" s="49">
        <v>-447074</v>
      </c>
      <c r="R29" s="18">
        <v>-355984</v>
      </c>
      <c r="S29" s="18">
        <v>7135628</v>
      </c>
    </row>
    <row r="30" spans="1:19" x14ac:dyDescent="0.2">
      <c r="A30" s="10" t="s">
        <v>76</v>
      </c>
      <c r="B30" s="9" t="s">
        <v>4</v>
      </c>
      <c r="C30" s="18">
        <v>2300743.5384615385</v>
      </c>
      <c r="D30" s="18">
        <v>2550428.5454545501</v>
      </c>
      <c r="E30" s="18">
        <v>2455236.75</v>
      </c>
      <c r="F30" s="18">
        <v>3089012.7692307699</v>
      </c>
      <c r="G30" s="18">
        <v>3259275.1818181798</v>
      </c>
      <c r="H30" s="18">
        <v>3501763.75</v>
      </c>
      <c r="I30" s="18">
        <v>3753208.2222222202</v>
      </c>
      <c r="J30" s="18">
        <v>3688894.4545454499</v>
      </c>
      <c r="K30" s="18">
        <v>3760889.7777777798</v>
      </c>
      <c r="L30" s="18">
        <v>3978040.4444444398</v>
      </c>
      <c r="M30" s="18">
        <v>4279318.7</v>
      </c>
      <c r="N30" s="49">
        <v>5202508</v>
      </c>
      <c r="O30" s="49">
        <v>5919302</v>
      </c>
      <c r="P30" s="49">
        <v>6922812</v>
      </c>
      <c r="Q30" s="49">
        <v>8387820</v>
      </c>
      <c r="R30" s="18">
        <v>8429667</v>
      </c>
      <c r="S30" s="18">
        <v>8697652</v>
      </c>
    </row>
    <row r="31" spans="1:19" x14ac:dyDescent="0.2">
      <c r="A31" s="10" t="s">
        <v>77</v>
      </c>
      <c r="B31" s="9" t="s">
        <v>4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49">
        <v>0</v>
      </c>
      <c r="O31" s="49">
        <v>0</v>
      </c>
      <c r="P31" s="49">
        <v>0</v>
      </c>
      <c r="Q31" s="49">
        <v>0</v>
      </c>
      <c r="R31" s="18">
        <v>0</v>
      </c>
      <c r="S31" s="18">
        <v>0</v>
      </c>
    </row>
    <row r="32" spans="1:19" x14ac:dyDescent="0.2">
      <c r="A32" s="10" t="s">
        <v>78</v>
      </c>
      <c r="B32" s="9" t="s">
        <v>4</v>
      </c>
      <c r="C32" s="18">
        <v>603116.4615384615</v>
      </c>
      <c r="D32" s="18">
        <v>724179.90909090894</v>
      </c>
      <c r="E32" s="18">
        <v>699656.75</v>
      </c>
      <c r="F32" s="18">
        <v>971011</v>
      </c>
      <c r="G32" s="18">
        <v>996771.636363636</v>
      </c>
      <c r="H32" s="18">
        <v>2251199.5</v>
      </c>
      <c r="I32" s="18">
        <v>1503609</v>
      </c>
      <c r="J32" s="18">
        <v>2245906</v>
      </c>
      <c r="K32" s="18">
        <v>1675449.4444444401</v>
      </c>
      <c r="L32" s="18">
        <v>2327994.6666666698</v>
      </c>
      <c r="M32" s="18">
        <v>2118194.7999999998</v>
      </c>
      <c r="N32" s="49">
        <v>1939088</v>
      </c>
      <c r="O32" s="49">
        <v>3262436</v>
      </c>
      <c r="P32" s="49">
        <v>2793187</v>
      </c>
      <c r="Q32" s="49">
        <v>3244952</v>
      </c>
      <c r="R32" s="18">
        <v>3934258</v>
      </c>
      <c r="S32" s="18">
        <v>4166949</v>
      </c>
    </row>
    <row r="33" spans="1:19" x14ac:dyDescent="0.2">
      <c r="A33" s="10" t="s">
        <v>79</v>
      </c>
      <c r="B33" s="9" t="s">
        <v>4</v>
      </c>
      <c r="C33" s="18">
        <v>622392.84615384613</v>
      </c>
      <c r="D33" s="18">
        <v>639461.27272727306</v>
      </c>
      <c r="E33" s="18">
        <v>690502.66666666698</v>
      </c>
      <c r="F33" s="18">
        <v>789931.46153846197</v>
      </c>
      <c r="G33" s="18">
        <v>677119.363636364</v>
      </c>
      <c r="H33" s="18">
        <v>793090.875</v>
      </c>
      <c r="I33" s="18">
        <v>922852.11111111101</v>
      </c>
      <c r="J33" s="18">
        <v>999958.45454545505</v>
      </c>
      <c r="K33" s="18">
        <v>1023809.33333333</v>
      </c>
      <c r="L33" s="18">
        <v>1058069.2222222199</v>
      </c>
      <c r="M33" s="18">
        <v>1554298.3</v>
      </c>
      <c r="N33" s="49">
        <v>1981175</v>
      </c>
      <c r="O33" s="49">
        <v>1427925</v>
      </c>
      <c r="P33" s="49">
        <v>2057020</v>
      </c>
      <c r="Q33" s="49">
        <v>1925333</v>
      </c>
      <c r="R33" s="18">
        <v>2536664</v>
      </c>
      <c r="S33" s="18">
        <v>2400915</v>
      </c>
    </row>
    <row r="34" spans="1:19" x14ac:dyDescent="0.2">
      <c r="A34" s="10" t="s">
        <v>80</v>
      </c>
      <c r="B34" s="9" t="s">
        <v>4</v>
      </c>
      <c r="C34" s="19">
        <v>3168841.076923077</v>
      </c>
      <c r="D34" s="19">
        <v>3450073.7272727299</v>
      </c>
      <c r="E34" s="18">
        <v>3202543.0833333302</v>
      </c>
      <c r="F34" s="18">
        <v>5071836.9230769202</v>
      </c>
      <c r="G34" s="18">
        <v>4611188.4545454504</v>
      </c>
      <c r="H34" s="18">
        <v>5563301.75</v>
      </c>
      <c r="I34" s="18">
        <v>4284092.2222222202</v>
      </c>
      <c r="J34" s="18">
        <v>6756331.0909090899</v>
      </c>
      <c r="K34" s="18">
        <v>5202023.3333333302</v>
      </c>
      <c r="L34" s="18">
        <v>9211821.6666666698</v>
      </c>
      <c r="M34" s="18">
        <v>7986633.5</v>
      </c>
      <c r="N34" s="49">
        <v>5487234</v>
      </c>
      <c r="O34" s="49">
        <v>10654377</v>
      </c>
      <c r="P34" s="49">
        <v>9841000</v>
      </c>
      <c r="Q34" s="49">
        <v>7869230</v>
      </c>
      <c r="R34" s="18">
        <v>8741644</v>
      </c>
      <c r="S34" s="18">
        <v>12751830</v>
      </c>
    </row>
    <row r="35" spans="1:19" x14ac:dyDescent="0.2">
      <c r="A35" s="10" t="s">
        <v>37</v>
      </c>
      <c r="B35" s="9" t="s">
        <v>4</v>
      </c>
      <c r="C35" s="21">
        <f t="shared" ref="C35:M35" si="0">C25+C26+C27+C28-C29+C30+C32+C33+C34+C31</f>
        <v>9734489.384615384</v>
      </c>
      <c r="D35" s="21">
        <f t="shared" si="0"/>
        <v>11562626.363636373</v>
      </c>
      <c r="E35" s="21">
        <f t="shared" si="0"/>
        <v>11544527.333333325</v>
      </c>
      <c r="F35" s="21">
        <f t="shared" si="0"/>
        <v>14414871.384615388</v>
      </c>
      <c r="G35" s="21">
        <f t="shared" si="0"/>
        <v>13877614.818181813</v>
      </c>
      <c r="H35" s="21">
        <f t="shared" si="0"/>
        <v>20375958.5</v>
      </c>
      <c r="I35" s="21">
        <f t="shared" si="0"/>
        <v>19319672.66666666</v>
      </c>
      <c r="J35" s="21">
        <f t="shared" si="0"/>
        <v>22587312.999999993</v>
      </c>
      <c r="K35" s="21">
        <f t="shared" si="0"/>
        <v>19989898.44444444</v>
      </c>
      <c r="L35" s="21">
        <f t="shared" si="0"/>
        <v>24906940.888888888</v>
      </c>
      <c r="M35" s="21">
        <f t="shared" si="0"/>
        <v>23863379.800000001</v>
      </c>
      <c r="N35" s="21">
        <v>25232955</v>
      </c>
      <c r="O35" s="21">
        <v>34603075</v>
      </c>
      <c r="P35" s="21">
        <v>36092945</v>
      </c>
      <c r="Q35" s="21">
        <v>39802391</v>
      </c>
      <c r="R35" s="21">
        <v>44957778</v>
      </c>
      <c r="S35" s="21">
        <v>46519392</v>
      </c>
    </row>
    <row r="36" spans="1:19" x14ac:dyDescent="0.2">
      <c r="A36" s="10"/>
      <c r="B36" s="9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0"/>
      <c r="N36" s="21"/>
      <c r="O36" s="21"/>
      <c r="P36" s="21"/>
      <c r="Q36" s="21"/>
      <c r="R36" s="21"/>
      <c r="S36" s="21"/>
    </row>
    <row r="37" spans="1:19" x14ac:dyDescent="0.2">
      <c r="A37" s="10" t="s">
        <v>38</v>
      </c>
      <c r="B37" s="9" t="s">
        <v>4</v>
      </c>
      <c r="C37" s="21">
        <f t="shared" ref="C37:M37" si="1">C23-C35</f>
        <v>2614729.0769230798</v>
      </c>
      <c r="D37" s="21">
        <f t="shared" si="1"/>
        <v>2502995.3636363242</v>
      </c>
      <c r="E37" s="21">
        <f t="shared" si="1"/>
        <v>1833246.4999999776</v>
      </c>
      <c r="F37" s="21">
        <f t="shared" si="1"/>
        <v>1964902.2307692654</v>
      </c>
      <c r="G37" s="21">
        <f t="shared" si="1"/>
        <v>2309525.6363636572</v>
      </c>
      <c r="H37" s="21">
        <f t="shared" si="1"/>
        <v>-553858.25</v>
      </c>
      <c r="I37" s="21">
        <f t="shared" si="1"/>
        <v>-785920.88888886198</v>
      </c>
      <c r="J37" s="21">
        <f t="shared" si="1"/>
        <v>-1585447.4545454308</v>
      </c>
      <c r="K37" s="21">
        <f t="shared" si="1"/>
        <v>1192996.3333333284</v>
      </c>
      <c r="L37" s="21">
        <f t="shared" si="1"/>
        <v>758621.66666664183</v>
      </c>
      <c r="M37" s="21">
        <f t="shared" si="1"/>
        <v>-326969.90000000224</v>
      </c>
      <c r="N37" s="21">
        <v>2209318</v>
      </c>
      <c r="O37" s="21">
        <v>3733008</v>
      </c>
      <c r="P37" s="21">
        <v>2863301</v>
      </c>
      <c r="Q37" s="21">
        <v>5778799</v>
      </c>
      <c r="R37" s="21">
        <v>10813920</v>
      </c>
      <c r="S37" s="21">
        <v>4337609</v>
      </c>
    </row>
    <row r="38" spans="1:19" x14ac:dyDescent="0.2">
      <c r="A38" s="10"/>
      <c r="B38" s="9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18"/>
      <c r="N38" s="23"/>
      <c r="O38" s="23"/>
      <c r="P38" s="23"/>
      <c r="Q38" s="23"/>
      <c r="R38" s="23"/>
      <c r="S38" s="23"/>
    </row>
    <row r="39" spans="1:19" x14ac:dyDescent="0.2">
      <c r="A39" s="10" t="s">
        <v>81</v>
      </c>
      <c r="B39" s="9" t="s">
        <v>4</v>
      </c>
      <c r="C39" s="18">
        <v>268115.53846153797</v>
      </c>
      <c r="D39" s="18">
        <v>145486.818181818</v>
      </c>
      <c r="E39" s="18">
        <v>89017.416666666701</v>
      </c>
      <c r="F39" s="18">
        <v>156636.615384615</v>
      </c>
      <c r="G39" s="18">
        <v>168486.545454545</v>
      </c>
      <c r="H39" s="18">
        <v>96598.125</v>
      </c>
      <c r="I39" s="18">
        <v>57771.333333333299</v>
      </c>
      <c r="J39" s="18">
        <v>128271.363636364</v>
      </c>
      <c r="K39" s="18">
        <v>128271.363636364</v>
      </c>
      <c r="L39" s="18">
        <v>85879.888888888905</v>
      </c>
      <c r="M39" s="18">
        <v>67661</v>
      </c>
      <c r="N39" s="18">
        <v>124184</v>
      </c>
      <c r="O39" s="18">
        <v>79027</v>
      </c>
      <c r="P39" s="18">
        <v>247470</v>
      </c>
      <c r="Q39" s="18">
        <v>391534</v>
      </c>
      <c r="R39" s="18">
        <v>1042080</v>
      </c>
      <c r="S39" s="18">
        <v>1397325</v>
      </c>
    </row>
    <row r="40" spans="1:19" x14ac:dyDescent="0.2">
      <c r="A40" s="10" t="s">
        <v>82</v>
      </c>
      <c r="B40" s="9" t="s">
        <v>4</v>
      </c>
      <c r="C40" s="18">
        <v>524251.30769230798</v>
      </c>
      <c r="D40" s="18">
        <v>342019.909090909</v>
      </c>
      <c r="E40" s="18">
        <v>323421.75</v>
      </c>
      <c r="F40" s="18">
        <v>620218.92307692301</v>
      </c>
      <c r="G40" s="18">
        <v>411495.909090909</v>
      </c>
      <c r="H40" s="18">
        <v>835580.875</v>
      </c>
      <c r="I40" s="18">
        <v>505564.66666666698</v>
      </c>
      <c r="J40" s="18">
        <v>486448.727272727</v>
      </c>
      <c r="K40" s="18">
        <v>486448.727272727</v>
      </c>
      <c r="L40" s="18">
        <v>335723.22222222202</v>
      </c>
      <c r="M40" s="18">
        <v>307149.5</v>
      </c>
      <c r="N40" s="18">
        <v>503142</v>
      </c>
      <c r="O40" s="18">
        <v>613389</v>
      </c>
      <c r="P40" s="18">
        <v>728161</v>
      </c>
      <c r="Q40" s="18">
        <v>1530329</v>
      </c>
      <c r="R40" s="18">
        <v>3165458</v>
      </c>
      <c r="S40" s="18">
        <v>2860891</v>
      </c>
    </row>
    <row r="41" spans="1:19" x14ac:dyDescent="0.2">
      <c r="A41" s="10" t="s">
        <v>39</v>
      </c>
      <c r="B41" s="9" t="s">
        <v>4</v>
      </c>
      <c r="C41" s="20">
        <v>-256135.76923077001</v>
      </c>
      <c r="D41" s="20">
        <v>-196533.090909091</v>
      </c>
      <c r="E41" s="20">
        <f t="shared" ref="E41:K41" si="2">E39-E40</f>
        <v>-234404.33333333331</v>
      </c>
      <c r="F41" s="20">
        <f t="shared" si="2"/>
        <v>-463582.30769230798</v>
      </c>
      <c r="G41" s="20">
        <f t="shared" si="2"/>
        <v>-243009.363636364</v>
      </c>
      <c r="H41" s="20">
        <f t="shared" si="2"/>
        <v>-738982.75</v>
      </c>
      <c r="I41" s="20">
        <f t="shared" si="2"/>
        <v>-447793.33333333366</v>
      </c>
      <c r="J41" s="20">
        <f t="shared" si="2"/>
        <v>-358177.36363636301</v>
      </c>
      <c r="K41" s="20">
        <f t="shared" si="2"/>
        <v>-358177.36363636301</v>
      </c>
      <c r="L41" s="20">
        <v>-249843.33333333311</v>
      </c>
      <c r="M41" s="20">
        <v>-239488.5</v>
      </c>
      <c r="N41" s="20">
        <v>-378957</v>
      </c>
      <c r="O41" s="20">
        <v>-534361</v>
      </c>
      <c r="P41" s="20">
        <v>-480691</v>
      </c>
      <c r="Q41" s="20">
        <v>-1138795</v>
      </c>
      <c r="R41" s="20">
        <v>-2123378</v>
      </c>
      <c r="S41" s="20">
        <v>-1463566</v>
      </c>
    </row>
    <row r="42" spans="1:19" x14ac:dyDescent="0.2">
      <c r="A42" s="10"/>
      <c r="B42" s="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0"/>
      <c r="N42" s="21"/>
      <c r="O42" s="21"/>
      <c r="P42" s="21"/>
      <c r="Q42" s="21"/>
      <c r="R42" s="21"/>
      <c r="S42" s="21"/>
    </row>
    <row r="43" spans="1:19" x14ac:dyDescent="0.2">
      <c r="A43" s="11" t="s">
        <v>40</v>
      </c>
      <c r="B43" s="12" t="s">
        <v>4</v>
      </c>
      <c r="C43" s="21">
        <f t="shared" ref="C43:M43" si="3">C37+C39-C40</f>
        <v>2358593.3076923098</v>
      </c>
      <c r="D43" s="21">
        <f t="shared" si="3"/>
        <v>2306462.2727272329</v>
      </c>
      <c r="E43" s="21">
        <f t="shared" si="3"/>
        <v>1598842.1666666444</v>
      </c>
      <c r="F43" s="21">
        <f t="shared" si="3"/>
        <v>1501319.9230769575</v>
      </c>
      <c r="G43" s="21">
        <f t="shared" si="3"/>
        <v>2066516.2727272932</v>
      </c>
      <c r="H43" s="21">
        <f t="shared" si="3"/>
        <v>-1292841</v>
      </c>
      <c r="I43" s="21">
        <f t="shared" si="3"/>
        <v>-1233714.2222221957</v>
      </c>
      <c r="J43" s="21">
        <f t="shared" si="3"/>
        <v>-1943624.8181817939</v>
      </c>
      <c r="K43" s="21">
        <f t="shared" si="3"/>
        <v>834818.9696969653</v>
      </c>
      <c r="L43" s="21">
        <f t="shared" si="3"/>
        <v>508778.33333330869</v>
      </c>
      <c r="M43" s="21">
        <f t="shared" si="3"/>
        <v>-566458.40000000224</v>
      </c>
      <c r="N43" s="21">
        <v>1830361</v>
      </c>
      <c r="O43" s="21">
        <v>3198647</v>
      </c>
      <c r="P43" s="21">
        <v>2382611</v>
      </c>
      <c r="Q43" s="21">
        <v>4640004</v>
      </c>
      <c r="R43" s="21">
        <v>8690542</v>
      </c>
      <c r="S43" s="21">
        <v>2874043</v>
      </c>
    </row>
    <row r="44" spans="1:19" x14ac:dyDescent="0.2">
      <c r="A44" s="14"/>
      <c r="B44" s="9"/>
      <c r="C44" s="23"/>
      <c r="D44" s="23"/>
    </row>
    <row r="45" spans="1:19" x14ac:dyDescent="0.2">
      <c r="A45" s="14"/>
      <c r="B45" s="9"/>
      <c r="C45" s="23"/>
      <c r="D45" s="23"/>
    </row>
    <row r="46" spans="1:19" s="5" customFormat="1" ht="15.75" x14ac:dyDescent="0.25">
      <c r="A46" s="34" t="s">
        <v>41</v>
      </c>
      <c r="B46" s="15"/>
    </row>
    <row r="47" spans="1:19" x14ac:dyDescent="0.2">
      <c r="A47" s="10" t="s">
        <v>123</v>
      </c>
      <c r="B47" s="15"/>
    </row>
    <row r="48" spans="1:19" s="5" customFormat="1" x14ac:dyDescent="0.2">
      <c r="A48" s="35"/>
      <c r="B48" s="36"/>
      <c r="C48" s="36">
        <v>2008</v>
      </c>
      <c r="D48" s="36">
        <v>2009</v>
      </c>
      <c r="E48" s="37">
        <v>2010</v>
      </c>
      <c r="F48" s="37">
        <v>2011</v>
      </c>
      <c r="G48" s="37">
        <v>2012</v>
      </c>
      <c r="H48" s="37">
        <v>2013</v>
      </c>
      <c r="I48" s="37">
        <v>2014</v>
      </c>
      <c r="J48" s="37">
        <v>2015</v>
      </c>
      <c r="K48" s="37">
        <v>2016</v>
      </c>
      <c r="L48" s="37">
        <v>2017</v>
      </c>
      <c r="M48" s="37">
        <v>2018</v>
      </c>
      <c r="N48" s="37">
        <v>2019</v>
      </c>
      <c r="O48" s="37">
        <v>2020</v>
      </c>
      <c r="P48" s="37">
        <v>2021</v>
      </c>
      <c r="Q48" s="37">
        <v>2022</v>
      </c>
      <c r="R48" s="37">
        <v>2023</v>
      </c>
      <c r="S48" s="37">
        <v>2024</v>
      </c>
    </row>
    <row r="49" spans="1:19" x14ac:dyDescent="0.2">
      <c r="A49" s="24" t="s">
        <v>83</v>
      </c>
      <c r="B49" s="25"/>
      <c r="C49" s="25"/>
      <c r="D49" s="25"/>
      <c r="E49" s="26"/>
      <c r="F49" s="26"/>
      <c r="G49" s="26"/>
      <c r="H49" s="26"/>
      <c r="I49" s="26"/>
      <c r="J49" s="26"/>
      <c r="K49" s="26"/>
      <c r="L49" s="26"/>
      <c r="M49" s="27"/>
      <c r="N49" s="27"/>
      <c r="O49" s="27"/>
      <c r="P49" s="27"/>
      <c r="Q49" s="27"/>
      <c r="R49" s="27"/>
      <c r="S49" s="27"/>
    </row>
    <row r="50" spans="1:19" x14ac:dyDescent="0.2">
      <c r="A50" s="10" t="s">
        <v>84</v>
      </c>
      <c r="B50" s="9" t="s">
        <v>4</v>
      </c>
      <c r="C50" s="20">
        <v>184615.38461538462</v>
      </c>
      <c r="D50" s="20">
        <v>240000</v>
      </c>
      <c r="E50" s="20">
        <v>214326.58333333299</v>
      </c>
      <c r="F50" s="20">
        <v>27857.583333333299</v>
      </c>
      <c r="G50" s="20">
        <v>100786.9</v>
      </c>
      <c r="H50" s="20">
        <v>300000</v>
      </c>
      <c r="I50" s="20">
        <v>300000</v>
      </c>
      <c r="J50" s="20">
        <v>2500845.4</v>
      </c>
      <c r="K50" s="20">
        <v>112500</v>
      </c>
      <c r="L50" s="20">
        <v>4086860</v>
      </c>
      <c r="M50" s="20">
        <v>3840455.7777777798</v>
      </c>
      <c r="N50" s="20">
        <v>342857</v>
      </c>
      <c r="O50" s="20">
        <v>250000</v>
      </c>
      <c r="P50" s="20">
        <v>787093</v>
      </c>
      <c r="Q50" s="20">
        <v>1336083</v>
      </c>
      <c r="R50" s="20">
        <v>1126388</v>
      </c>
      <c r="S50" s="20">
        <v>1343992</v>
      </c>
    </row>
    <row r="51" spans="1:19" x14ac:dyDescent="0.2">
      <c r="A51" s="10"/>
      <c r="B51" s="9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x14ac:dyDescent="0.2">
      <c r="A52" s="10" t="s">
        <v>85</v>
      </c>
      <c r="B52" s="9" t="s">
        <v>4</v>
      </c>
      <c r="C52" s="18">
        <v>2325975.3076923075</v>
      </c>
      <c r="D52" s="18">
        <v>3057840</v>
      </c>
      <c r="E52" s="18">
        <v>2571049.5833333302</v>
      </c>
      <c r="F52" s="18">
        <v>3071399.6666666698</v>
      </c>
      <c r="G52" s="18">
        <v>3260901.2</v>
      </c>
      <c r="H52" s="18">
        <v>3756322.5</v>
      </c>
      <c r="I52" s="18">
        <v>4491372.125</v>
      </c>
      <c r="J52" s="18">
        <v>5104456.8</v>
      </c>
      <c r="K52" s="18">
        <v>4245560.5</v>
      </c>
      <c r="L52" s="18">
        <v>4663039.7777777798</v>
      </c>
      <c r="M52" s="18">
        <v>7745560.6666666698</v>
      </c>
      <c r="N52" s="18">
        <v>20091216</v>
      </c>
      <c r="O52" s="18">
        <v>25276721</v>
      </c>
      <c r="P52" s="18">
        <v>23299401</v>
      </c>
      <c r="Q52" s="18">
        <v>31988238</v>
      </c>
      <c r="R52" s="18">
        <v>24237876</v>
      </c>
      <c r="S52" s="18">
        <v>31352694</v>
      </c>
    </row>
    <row r="53" spans="1:19" x14ac:dyDescent="0.2">
      <c r="A53" s="10" t="s">
        <v>86</v>
      </c>
      <c r="B53" s="9" t="s">
        <v>4</v>
      </c>
      <c r="C53" s="18">
        <v>2955883.846153846</v>
      </c>
      <c r="D53" s="18">
        <v>3116448.8</v>
      </c>
      <c r="E53" s="18">
        <v>4601093.25</v>
      </c>
      <c r="F53" s="18">
        <v>5702610.9166666698</v>
      </c>
      <c r="G53" s="18">
        <v>4766833.5999999996</v>
      </c>
      <c r="H53" s="18">
        <v>7256243.75</v>
      </c>
      <c r="I53" s="18">
        <v>7370407.125</v>
      </c>
      <c r="J53" s="18">
        <v>8871197.5</v>
      </c>
      <c r="K53" s="18">
        <v>5211234.625</v>
      </c>
      <c r="L53" s="18">
        <v>6827701.3333333302</v>
      </c>
      <c r="M53" s="18">
        <v>7079907.5555555597</v>
      </c>
      <c r="N53" s="18">
        <v>4492142</v>
      </c>
      <c r="O53" s="18">
        <v>5859578</v>
      </c>
      <c r="P53" s="18">
        <v>9206425</v>
      </c>
      <c r="Q53" s="18">
        <v>9988515</v>
      </c>
      <c r="R53" s="18">
        <v>15043818</v>
      </c>
      <c r="S53" s="18">
        <v>15265617</v>
      </c>
    </row>
    <row r="54" spans="1:19" x14ac:dyDescent="0.2">
      <c r="A54" s="10" t="s">
        <v>87</v>
      </c>
      <c r="B54" s="9" t="s">
        <v>4</v>
      </c>
      <c r="C54" s="18">
        <v>492333.30769230769</v>
      </c>
      <c r="D54" s="18">
        <v>886654.5</v>
      </c>
      <c r="E54" s="18">
        <v>109514.41666666701</v>
      </c>
      <c r="F54" s="18">
        <v>1255160.75</v>
      </c>
      <c r="G54" s="18">
        <v>1301061.6000000001</v>
      </c>
      <c r="H54" s="18">
        <v>249489</v>
      </c>
      <c r="I54" s="18">
        <v>491264.125</v>
      </c>
      <c r="J54" s="18">
        <v>413781.4</v>
      </c>
      <c r="K54" s="18">
        <v>1150864.375</v>
      </c>
      <c r="L54" s="18">
        <v>396349</v>
      </c>
      <c r="M54" s="18">
        <v>370179.44444444397</v>
      </c>
      <c r="N54" s="18">
        <v>1856414</v>
      </c>
      <c r="O54" s="18">
        <v>45499</v>
      </c>
      <c r="P54" s="18">
        <v>75522</v>
      </c>
      <c r="Q54" s="18">
        <v>54932</v>
      </c>
      <c r="R54" s="18">
        <v>889533</v>
      </c>
      <c r="S54" s="18">
        <v>1649632</v>
      </c>
    </row>
    <row r="55" spans="1:19" x14ac:dyDescent="0.2">
      <c r="A55" s="10" t="s">
        <v>21</v>
      </c>
      <c r="B55" s="9" t="s">
        <v>4</v>
      </c>
      <c r="C55" s="20">
        <f>SUM(C52:C54)</f>
        <v>5774192.461538462</v>
      </c>
      <c r="D55" s="20">
        <f>SUM(D52:D54)</f>
        <v>7060943.2999999998</v>
      </c>
      <c r="E55" s="20">
        <f>SUM(E52:E54)</f>
        <v>7281657.2499999972</v>
      </c>
      <c r="F55" s="20">
        <f t="shared" ref="F55:M55" si="4">SUM(F52:F54)</f>
        <v>10029171.33333334</v>
      </c>
      <c r="G55" s="20">
        <f t="shared" si="4"/>
        <v>9328796.4000000004</v>
      </c>
      <c r="H55" s="20">
        <f t="shared" si="4"/>
        <v>11262055.25</v>
      </c>
      <c r="I55" s="20">
        <f t="shared" si="4"/>
        <v>12353043.375</v>
      </c>
      <c r="J55" s="20">
        <f t="shared" si="4"/>
        <v>14389435.700000001</v>
      </c>
      <c r="K55" s="20">
        <f t="shared" si="4"/>
        <v>10607659.5</v>
      </c>
      <c r="L55" s="20">
        <f t="shared" si="4"/>
        <v>11887090.11111111</v>
      </c>
      <c r="M55" s="20">
        <f t="shared" si="4"/>
        <v>15195647.666666673</v>
      </c>
      <c r="N55" s="20">
        <v>26439772</v>
      </c>
      <c r="O55" s="20">
        <v>31181798</v>
      </c>
      <c r="P55" s="20">
        <v>32581349</v>
      </c>
      <c r="Q55" s="20">
        <v>42031685</v>
      </c>
      <c r="R55" s="20">
        <v>40171227</v>
      </c>
      <c r="S55" s="20">
        <v>48267942</v>
      </c>
    </row>
    <row r="56" spans="1:19" x14ac:dyDescent="0.2">
      <c r="A56" s="10"/>
      <c r="B56" s="9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 x14ac:dyDescent="0.2">
      <c r="A57" s="10" t="s">
        <v>88</v>
      </c>
      <c r="B57" s="9" t="s">
        <v>4</v>
      </c>
      <c r="C57" s="20">
        <v>114450.538461538</v>
      </c>
      <c r="D57" s="20">
        <v>87697.600000000006</v>
      </c>
      <c r="E57" s="20">
        <v>77702.166666666701</v>
      </c>
      <c r="F57" s="20">
        <v>81999.75</v>
      </c>
      <c r="G57" s="20">
        <v>492650.4</v>
      </c>
      <c r="H57" s="20">
        <v>866877.125</v>
      </c>
      <c r="I57" s="20">
        <v>399603.5</v>
      </c>
      <c r="J57" s="20">
        <v>2240690.7999999998</v>
      </c>
      <c r="K57" s="20">
        <v>3147303.75</v>
      </c>
      <c r="L57" s="20">
        <v>776498.22222222202</v>
      </c>
      <c r="M57" s="20">
        <v>44756.333333333299</v>
      </c>
      <c r="N57" s="20">
        <v>374052</v>
      </c>
      <c r="O57" s="20">
        <v>36837</v>
      </c>
      <c r="P57" s="20">
        <v>1749590</v>
      </c>
      <c r="Q57" s="20">
        <v>5261825</v>
      </c>
      <c r="R57" s="20">
        <v>6097352</v>
      </c>
      <c r="S57" s="20">
        <v>16906051</v>
      </c>
    </row>
    <row r="58" spans="1:19" x14ac:dyDescent="0.2">
      <c r="A58" s="10"/>
      <c r="B58" s="9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23"/>
      <c r="S58" s="23"/>
    </row>
    <row r="59" spans="1:19" x14ac:dyDescent="0.2">
      <c r="A59" s="10" t="s">
        <v>42</v>
      </c>
      <c r="B59" s="9" t="s">
        <v>4</v>
      </c>
      <c r="C59" s="21">
        <f t="shared" ref="C59:M59" si="5">C50+C55+C57</f>
        <v>6073258.384615385</v>
      </c>
      <c r="D59" s="21">
        <f t="shared" si="5"/>
        <v>7388640.8999999994</v>
      </c>
      <c r="E59" s="21">
        <f t="shared" si="5"/>
        <v>7573685.9999999972</v>
      </c>
      <c r="F59" s="21">
        <f t="shared" si="5"/>
        <v>10139028.666666673</v>
      </c>
      <c r="G59" s="21">
        <f t="shared" si="5"/>
        <v>9922233.7000000011</v>
      </c>
      <c r="H59" s="21">
        <f t="shared" si="5"/>
        <v>12428932.375</v>
      </c>
      <c r="I59" s="21">
        <f t="shared" si="5"/>
        <v>13052646.875</v>
      </c>
      <c r="J59" s="21">
        <f t="shared" si="5"/>
        <v>19130971.900000002</v>
      </c>
      <c r="K59" s="21">
        <f t="shared" si="5"/>
        <v>13867463.25</v>
      </c>
      <c r="L59" s="21">
        <f t="shared" si="5"/>
        <v>16750448.333333332</v>
      </c>
      <c r="M59" s="21">
        <f t="shared" si="5"/>
        <v>19080859.777777787</v>
      </c>
      <c r="N59" s="21">
        <v>27156681</v>
      </c>
      <c r="O59" s="21">
        <v>31468635</v>
      </c>
      <c r="P59" s="21">
        <v>35118033</v>
      </c>
      <c r="Q59" s="21">
        <v>48629592</v>
      </c>
      <c r="R59" s="21">
        <v>47394967</v>
      </c>
      <c r="S59" s="21">
        <v>66517985</v>
      </c>
    </row>
    <row r="60" spans="1:19" x14ac:dyDescent="0.2">
      <c r="A60" s="10"/>
      <c r="B60" s="9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x14ac:dyDescent="0.2">
      <c r="A61" s="10" t="s">
        <v>89</v>
      </c>
      <c r="B61" s="9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 x14ac:dyDescent="0.2">
      <c r="A62" s="10" t="s">
        <v>90</v>
      </c>
      <c r="B62" s="9" t="s">
        <v>4</v>
      </c>
      <c r="C62" s="18">
        <v>6175170.384615385</v>
      </c>
      <c r="D62" s="18">
        <v>5648453.5</v>
      </c>
      <c r="E62" s="18">
        <v>6354320.25</v>
      </c>
      <c r="F62" s="18">
        <v>8667784.4166666698</v>
      </c>
      <c r="G62" s="18">
        <v>7715220.0999999996</v>
      </c>
      <c r="H62" s="18">
        <v>9768837.25</v>
      </c>
      <c r="I62" s="18">
        <v>12044243.125</v>
      </c>
      <c r="J62" s="18">
        <v>9922982.5</v>
      </c>
      <c r="K62" s="18">
        <v>11217841.875</v>
      </c>
      <c r="L62" s="18">
        <v>10160757.6666667</v>
      </c>
      <c r="M62" s="18">
        <v>10157778.888888899</v>
      </c>
      <c r="N62" s="18">
        <v>14829904</v>
      </c>
      <c r="O62" s="18">
        <v>16259053</v>
      </c>
      <c r="P62" s="18">
        <v>16390065</v>
      </c>
      <c r="Q62" s="18">
        <v>18225791</v>
      </c>
      <c r="R62" s="18">
        <v>13104273</v>
      </c>
      <c r="S62" s="18">
        <v>25076717</v>
      </c>
    </row>
    <row r="63" spans="1:19" x14ac:dyDescent="0.2">
      <c r="A63" s="10" t="s">
        <v>91</v>
      </c>
      <c r="B63" s="9" t="s">
        <v>4</v>
      </c>
      <c r="C63" s="18">
        <v>3360183.5384615385</v>
      </c>
      <c r="D63" s="18">
        <v>1497713.7</v>
      </c>
      <c r="E63" s="18">
        <v>2270975.25</v>
      </c>
      <c r="F63" s="18">
        <v>3671238.5833333302</v>
      </c>
      <c r="G63" s="18">
        <v>2243555.2999999998</v>
      </c>
      <c r="H63" s="18">
        <v>6212405.625</v>
      </c>
      <c r="I63" s="18">
        <v>9189884.25</v>
      </c>
      <c r="J63" s="18">
        <v>6353119</v>
      </c>
      <c r="K63" s="18">
        <v>4996517.75</v>
      </c>
      <c r="L63" s="18">
        <v>3055826.4444444398</v>
      </c>
      <c r="M63" s="18">
        <v>5082446.5555555597</v>
      </c>
      <c r="N63" s="18">
        <v>4832534</v>
      </c>
      <c r="O63" s="18">
        <v>4332920</v>
      </c>
      <c r="P63" s="18">
        <v>4716762</v>
      </c>
      <c r="Q63" s="18">
        <v>12512434</v>
      </c>
      <c r="R63" s="18">
        <v>14374287</v>
      </c>
      <c r="S63" s="18">
        <v>9961769</v>
      </c>
    </row>
    <row r="64" spans="1:19" x14ac:dyDescent="0.2">
      <c r="A64" s="10" t="s">
        <v>92</v>
      </c>
      <c r="B64" s="9" t="s">
        <v>4</v>
      </c>
      <c r="C64" s="18">
        <v>2228606.153846154</v>
      </c>
      <c r="D64" s="18">
        <v>3629045.8</v>
      </c>
      <c r="E64" s="18">
        <v>3396712.1666666698</v>
      </c>
      <c r="F64" s="18">
        <v>1719198.33333333</v>
      </c>
      <c r="G64" s="18">
        <v>1138584.3</v>
      </c>
      <c r="H64" s="18">
        <v>1484327</v>
      </c>
      <c r="I64" s="18">
        <v>468962</v>
      </c>
      <c r="J64" s="18">
        <v>1499265</v>
      </c>
      <c r="K64" s="18">
        <v>920118.5</v>
      </c>
      <c r="L64" s="18">
        <v>3703978.4444444398</v>
      </c>
      <c r="M64" s="18">
        <v>5129746.8888888899</v>
      </c>
      <c r="N64" s="18">
        <v>2928437</v>
      </c>
      <c r="O64" s="18">
        <v>2094303</v>
      </c>
      <c r="P64" s="18">
        <v>2488262</v>
      </c>
      <c r="Q64" s="18">
        <v>8539300</v>
      </c>
      <c r="R64" s="18">
        <v>491182</v>
      </c>
      <c r="S64" s="18">
        <v>2365064</v>
      </c>
    </row>
    <row r="65" spans="1:19" x14ac:dyDescent="0.2">
      <c r="A65" s="10" t="s">
        <v>43</v>
      </c>
      <c r="B65" s="9" t="s">
        <v>4</v>
      </c>
      <c r="C65" s="22">
        <f t="shared" ref="C65:H65" si="6">SUM(C62:C64)</f>
        <v>11763960.076923078</v>
      </c>
      <c r="D65" s="22">
        <f t="shared" si="6"/>
        <v>10775213</v>
      </c>
      <c r="E65" s="22">
        <f t="shared" si="6"/>
        <v>12022007.66666667</v>
      </c>
      <c r="F65" s="22">
        <f t="shared" si="6"/>
        <v>14058221.33333333</v>
      </c>
      <c r="G65" s="22">
        <f t="shared" si="6"/>
        <v>11097359.699999999</v>
      </c>
      <c r="H65" s="22">
        <f t="shared" si="6"/>
        <v>17465569.875</v>
      </c>
      <c r="I65" s="22">
        <f t="shared" ref="I65:M65" si="7">SUM(I62:I64)</f>
        <v>21703089.375</v>
      </c>
      <c r="J65" s="22">
        <f t="shared" si="7"/>
        <v>17775366.5</v>
      </c>
      <c r="K65" s="22">
        <f t="shared" si="7"/>
        <v>17134478.125</v>
      </c>
      <c r="L65" s="22">
        <f t="shared" si="7"/>
        <v>16920562.555555578</v>
      </c>
      <c r="M65" s="22">
        <f t="shared" si="7"/>
        <v>20369972.333333351</v>
      </c>
      <c r="N65" s="22">
        <v>22590874</v>
      </c>
      <c r="O65" s="22">
        <v>22686276</v>
      </c>
      <c r="P65" s="22">
        <v>23595089</v>
      </c>
      <c r="Q65" s="22">
        <v>39277525</v>
      </c>
      <c r="R65" s="22">
        <v>27969743</v>
      </c>
      <c r="S65" s="22">
        <v>37403550</v>
      </c>
    </row>
    <row r="66" spans="1:19" x14ac:dyDescent="0.2">
      <c r="A66" s="10"/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17"/>
      <c r="N66" s="17"/>
      <c r="O66" s="17"/>
      <c r="P66" s="17"/>
      <c r="Q66" s="17"/>
      <c r="R66" s="17"/>
      <c r="S66" s="17"/>
    </row>
    <row r="67" spans="1:19" x14ac:dyDescent="0.2">
      <c r="A67" s="10" t="s">
        <v>44</v>
      </c>
      <c r="B67" s="9" t="s">
        <v>4</v>
      </c>
      <c r="C67" s="21">
        <f t="shared" ref="C67:M67" si="8">C59+C65</f>
        <v>17837218.461538464</v>
      </c>
      <c r="D67" s="21">
        <f t="shared" si="8"/>
        <v>18163853.899999999</v>
      </c>
      <c r="E67" s="21">
        <f t="shared" si="8"/>
        <v>19595693.666666668</v>
      </c>
      <c r="F67" s="21">
        <f t="shared" si="8"/>
        <v>24197250.000000004</v>
      </c>
      <c r="G67" s="21">
        <f t="shared" si="8"/>
        <v>21019593.399999999</v>
      </c>
      <c r="H67" s="21">
        <f t="shared" si="8"/>
        <v>29894502.25</v>
      </c>
      <c r="I67" s="21">
        <f t="shared" si="8"/>
        <v>34755736.25</v>
      </c>
      <c r="J67" s="21">
        <f t="shared" si="8"/>
        <v>36906338.400000006</v>
      </c>
      <c r="K67" s="21">
        <f t="shared" si="8"/>
        <v>31001941.375</v>
      </c>
      <c r="L67" s="21">
        <f t="shared" si="8"/>
        <v>33671010.88888891</v>
      </c>
      <c r="M67" s="21">
        <f t="shared" si="8"/>
        <v>39450832.111111134</v>
      </c>
      <c r="N67" s="21">
        <v>49747556</v>
      </c>
      <c r="O67" s="21">
        <v>54154910</v>
      </c>
      <c r="P67" s="21">
        <v>58713122</v>
      </c>
      <c r="Q67" s="21">
        <v>87907117</v>
      </c>
      <c r="R67" s="21">
        <v>75364710</v>
      </c>
      <c r="S67" s="21">
        <v>103921536</v>
      </c>
    </row>
    <row r="68" spans="1:19" x14ac:dyDescent="0.2">
      <c r="A68" s="28"/>
      <c r="B68" s="9"/>
      <c r="C68" s="23"/>
      <c r="D68" s="23"/>
      <c r="N68" s="17"/>
      <c r="O68" s="17"/>
      <c r="P68" s="17"/>
      <c r="Q68" s="17"/>
    </row>
    <row r="69" spans="1:19" x14ac:dyDescent="0.2">
      <c r="A69" s="10" t="s">
        <v>93</v>
      </c>
      <c r="B69" s="9"/>
      <c r="C69" s="23"/>
      <c r="D69" s="23"/>
      <c r="N69" s="19"/>
      <c r="O69" s="19"/>
      <c r="P69" s="19"/>
      <c r="Q69" s="19"/>
    </row>
    <row r="70" spans="1:19" x14ac:dyDescent="0.2">
      <c r="A70" s="10" t="s">
        <v>94</v>
      </c>
      <c r="B70" s="9" t="s">
        <v>4</v>
      </c>
      <c r="C70" s="21">
        <f t="shared" ref="C70:M70" si="9">C67-C76</f>
        <v>6327577.4615384638</v>
      </c>
      <c r="D70" s="21">
        <f t="shared" si="9"/>
        <v>7869132.5999999978</v>
      </c>
      <c r="E70" s="21">
        <f t="shared" si="9"/>
        <v>6191924.9166666679</v>
      </c>
      <c r="F70" s="21">
        <f t="shared" si="9"/>
        <v>9060130.1666666735</v>
      </c>
      <c r="G70" s="21">
        <f t="shared" si="9"/>
        <v>8790263.0999999978</v>
      </c>
      <c r="H70" s="21">
        <f t="shared" si="9"/>
        <v>12203623.75</v>
      </c>
      <c r="I70" s="21">
        <f t="shared" si="9"/>
        <v>12384371.25</v>
      </c>
      <c r="J70" s="21">
        <f t="shared" si="9"/>
        <v>17214686.500000007</v>
      </c>
      <c r="K70" s="21">
        <f t="shared" si="9"/>
        <v>13067144.125</v>
      </c>
      <c r="L70" s="21">
        <f t="shared" si="9"/>
        <v>20694360.222222239</v>
      </c>
      <c r="M70" s="21">
        <f t="shared" si="9"/>
        <v>21335681.999999993</v>
      </c>
      <c r="N70" s="21">
        <v>21151463</v>
      </c>
      <c r="O70" s="21">
        <v>24716906</v>
      </c>
      <c r="P70" s="21">
        <v>24919151</v>
      </c>
      <c r="Q70" s="21">
        <v>27372331</v>
      </c>
      <c r="R70" s="21">
        <v>17615654</v>
      </c>
      <c r="S70" s="21">
        <v>30035541</v>
      </c>
    </row>
    <row r="71" spans="1:19" x14ac:dyDescent="0.2">
      <c r="A71" s="10"/>
      <c r="B71" s="9"/>
      <c r="C71" s="23"/>
      <c r="D71" s="23"/>
      <c r="E71" s="23"/>
      <c r="F71" s="23"/>
      <c r="G71" s="23"/>
      <c r="H71" s="23"/>
      <c r="I71" s="23"/>
      <c r="J71" s="23"/>
      <c r="K71" s="23"/>
      <c r="L71" s="23"/>
      <c r="N71" s="18"/>
      <c r="O71" s="18"/>
      <c r="P71" s="18"/>
      <c r="Q71" s="18"/>
      <c r="R71" s="18"/>
      <c r="S71" s="18"/>
    </row>
    <row r="72" spans="1:19" x14ac:dyDescent="0.2">
      <c r="A72" s="10" t="s">
        <v>95</v>
      </c>
      <c r="B72" s="9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18"/>
      <c r="N72" s="18"/>
      <c r="O72" s="18"/>
      <c r="P72" s="18"/>
      <c r="Q72" s="18"/>
      <c r="R72" s="18"/>
      <c r="S72" s="18"/>
    </row>
    <row r="73" spans="1:19" x14ac:dyDescent="0.2">
      <c r="A73" s="10" t="s">
        <v>96</v>
      </c>
      <c r="B73" s="9" t="s">
        <v>4</v>
      </c>
      <c r="C73" s="18">
        <v>1517061.076923077</v>
      </c>
      <c r="D73" s="18">
        <v>1554009.3</v>
      </c>
      <c r="E73" s="18">
        <v>1260307.66666667</v>
      </c>
      <c r="F73" s="18">
        <v>1766846.33333333</v>
      </c>
      <c r="G73" s="18">
        <v>1904899.8</v>
      </c>
      <c r="H73" s="18">
        <v>2676969.25</v>
      </c>
      <c r="I73" s="18">
        <v>3049080.625</v>
      </c>
      <c r="J73" s="18">
        <v>2187657.4</v>
      </c>
      <c r="K73" s="18">
        <v>2578588.5</v>
      </c>
      <c r="L73" s="18">
        <v>1781814.33333333</v>
      </c>
      <c r="M73" s="18">
        <v>1715582</v>
      </c>
      <c r="N73" s="18">
        <v>2155193</v>
      </c>
      <c r="O73" s="18">
        <v>2910683</v>
      </c>
      <c r="P73" s="18">
        <v>3463232</v>
      </c>
      <c r="Q73" s="18">
        <v>3745598</v>
      </c>
      <c r="R73" s="18">
        <v>4173047</v>
      </c>
      <c r="S73" s="18">
        <v>5562224</v>
      </c>
    </row>
    <row r="74" spans="1:19" x14ac:dyDescent="0.2">
      <c r="A74" s="10" t="s">
        <v>97</v>
      </c>
      <c r="B74" s="9" t="s">
        <v>4</v>
      </c>
      <c r="C74" s="18">
        <v>3408925.6153846155</v>
      </c>
      <c r="D74" s="18">
        <v>2784070.7</v>
      </c>
      <c r="E74" s="18">
        <v>2345402.5</v>
      </c>
      <c r="F74" s="18">
        <v>2613020</v>
      </c>
      <c r="G74" s="18">
        <v>2899745.6</v>
      </c>
      <c r="H74" s="18">
        <v>4291416.25</v>
      </c>
      <c r="I74" s="18">
        <v>7385069.375</v>
      </c>
      <c r="J74" s="18">
        <v>7267433.0999999996</v>
      </c>
      <c r="K74" s="18">
        <v>2744321.625</v>
      </c>
      <c r="L74" s="18">
        <v>2453765.6666666698</v>
      </c>
      <c r="M74" s="18">
        <v>3505926.4444444398</v>
      </c>
      <c r="N74" s="18">
        <v>8557184</v>
      </c>
      <c r="O74" s="18">
        <v>8617257</v>
      </c>
      <c r="P74" s="18">
        <v>13726456</v>
      </c>
      <c r="Q74" s="18">
        <v>25255609</v>
      </c>
      <c r="R74" s="18">
        <v>20647990</v>
      </c>
      <c r="S74" s="18">
        <v>24479543</v>
      </c>
    </row>
    <row r="75" spans="1:19" x14ac:dyDescent="0.2">
      <c r="A75" s="10" t="s">
        <v>98</v>
      </c>
      <c r="B75" s="9" t="s">
        <v>4</v>
      </c>
      <c r="C75" s="18">
        <v>6583654.307692308</v>
      </c>
      <c r="D75" s="18">
        <v>5956641.2999999998</v>
      </c>
      <c r="E75" s="18">
        <v>9798058.5833333302</v>
      </c>
      <c r="F75" s="18">
        <v>10757253.5</v>
      </c>
      <c r="G75" s="18">
        <v>7424684.9000000004</v>
      </c>
      <c r="H75" s="18">
        <v>10722493</v>
      </c>
      <c r="I75" s="18">
        <v>11937215</v>
      </c>
      <c r="J75" s="18">
        <v>10236561.4</v>
      </c>
      <c r="K75" s="18">
        <v>12611887.125</v>
      </c>
      <c r="L75" s="18">
        <v>8741070.6666666698</v>
      </c>
      <c r="M75" s="18">
        <v>12893641.6666667</v>
      </c>
      <c r="N75" s="18">
        <v>17883715</v>
      </c>
      <c r="O75" s="18">
        <v>17910065</v>
      </c>
      <c r="P75" s="18">
        <v>16604283</v>
      </c>
      <c r="Q75" s="18">
        <v>31533579</v>
      </c>
      <c r="R75" s="18">
        <v>32928019</v>
      </c>
      <c r="S75" s="18">
        <v>43844227</v>
      </c>
    </row>
    <row r="76" spans="1:19" x14ac:dyDescent="0.2">
      <c r="A76" s="9" t="s">
        <v>45</v>
      </c>
      <c r="B76" s="9" t="s">
        <v>4</v>
      </c>
      <c r="C76" s="22">
        <f>C73+C74+C75</f>
        <v>11509641</v>
      </c>
      <c r="D76" s="22">
        <f t="shared" ref="D76:I76" si="10">SUM(D73:D75)</f>
        <v>10294721.300000001</v>
      </c>
      <c r="E76" s="22">
        <f t="shared" si="10"/>
        <v>13403768.75</v>
      </c>
      <c r="F76" s="22">
        <f t="shared" si="10"/>
        <v>15137119.83333333</v>
      </c>
      <c r="G76" s="22">
        <f t="shared" si="10"/>
        <v>12229330.300000001</v>
      </c>
      <c r="H76" s="22">
        <f t="shared" si="10"/>
        <v>17690878.5</v>
      </c>
      <c r="I76" s="22">
        <f t="shared" si="10"/>
        <v>22371365</v>
      </c>
      <c r="J76" s="22">
        <f t="shared" ref="J76:M76" si="11">SUM(J73:J75)</f>
        <v>19691651.899999999</v>
      </c>
      <c r="K76" s="22">
        <f t="shared" si="11"/>
        <v>17934797.25</v>
      </c>
      <c r="L76" s="22">
        <f t="shared" si="11"/>
        <v>12976650.66666667</v>
      </c>
      <c r="M76" s="22">
        <f t="shared" si="11"/>
        <v>18115150.111111142</v>
      </c>
      <c r="N76" s="22">
        <v>28596092</v>
      </c>
      <c r="O76" s="22">
        <v>29438004</v>
      </c>
      <c r="P76" s="22">
        <v>33793971</v>
      </c>
      <c r="Q76" s="22">
        <v>60534786</v>
      </c>
      <c r="R76" s="22">
        <v>57749056</v>
      </c>
      <c r="S76" s="22">
        <v>73885995</v>
      </c>
    </row>
    <row r="77" spans="1:19" x14ac:dyDescent="0.2">
      <c r="A77" s="9"/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17"/>
      <c r="N77" s="17"/>
      <c r="O77" s="17"/>
      <c r="P77" s="17"/>
      <c r="Q77" s="17"/>
      <c r="R77" s="17"/>
      <c r="S77" s="17"/>
    </row>
    <row r="78" spans="1:19" x14ac:dyDescent="0.2">
      <c r="A78" s="11" t="s">
        <v>46</v>
      </c>
      <c r="B78" s="12" t="s">
        <v>4</v>
      </c>
      <c r="C78" s="21">
        <f t="shared" ref="C78:M78" si="12">C76+C70</f>
        <v>17837218.461538464</v>
      </c>
      <c r="D78" s="21">
        <f t="shared" si="12"/>
        <v>18163853.899999999</v>
      </c>
      <c r="E78" s="21">
        <f t="shared" si="12"/>
        <v>19595693.666666668</v>
      </c>
      <c r="F78" s="21">
        <f t="shared" si="12"/>
        <v>24197250.000000004</v>
      </c>
      <c r="G78" s="21">
        <f t="shared" si="12"/>
        <v>21019593.399999999</v>
      </c>
      <c r="H78" s="21">
        <f t="shared" si="12"/>
        <v>29894502.25</v>
      </c>
      <c r="I78" s="21">
        <f t="shared" si="12"/>
        <v>34755736.25</v>
      </c>
      <c r="J78" s="21">
        <f t="shared" si="12"/>
        <v>36906338.400000006</v>
      </c>
      <c r="K78" s="21">
        <f t="shared" si="12"/>
        <v>31001941.375</v>
      </c>
      <c r="L78" s="21">
        <f t="shared" si="12"/>
        <v>33671010.88888891</v>
      </c>
      <c r="M78" s="21">
        <f t="shared" si="12"/>
        <v>39450832.111111134</v>
      </c>
      <c r="N78" s="21">
        <v>49747556</v>
      </c>
      <c r="O78" s="21">
        <v>54154910</v>
      </c>
      <c r="P78" s="21">
        <v>58713122</v>
      </c>
      <c r="Q78" s="21">
        <v>87907117</v>
      </c>
      <c r="R78" s="21">
        <v>75364710</v>
      </c>
      <c r="S78" s="21">
        <v>103921536</v>
      </c>
    </row>
    <row r="79" spans="1:19" x14ac:dyDescent="0.2">
      <c r="A79" s="14"/>
      <c r="B79" s="9"/>
    </row>
    <row r="80" spans="1:19" x14ac:dyDescent="0.2">
      <c r="A80" s="14"/>
      <c r="B80" s="9"/>
    </row>
    <row r="81" spans="1:19" s="5" customFormat="1" ht="15.75" x14ac:dyDescent="0.25">
      <c r="A81" s="34" t="s">
        <v>49</v>
      </c>
      <c r="B81" s="15"/>
    </row>
    <row r="82" spans="1:19" x14ac:dyDescent="0.2">
      <c r="A82" s="10" t="s">
        <v>123</v>
      </c>
      <c r="B82" s="15"/>
    </row>
    <row r="83" spans="1:19" s="5" customFormat="1" x14ac:dyDescent="0.2">
      <c r="A83" s="35"/>
      <c r="B83" s="36"/>
      <c r="C83" s="36">
        <v>2008</v>
      </c>
      <c r="D83" s="36">
        <v>2009</v>
      </c>
      <c r="E83" s="37">
        <v>2010</v>
      </c>
      <c r="F83" s="37">
        <v>2011</v>
      </c>
      <c r="G83" s="37">
        <v>2012</v>
      </c>
      <c r="H83" s="37">
        <v>2013</v>
      </c>
      <c r="I83" s="37">
        <v>2014</v>
      </c>
      <c r="J83" s="37">
        <v>2015</v>
      </c>
      <c r="K83" s="37">
        <v>2016</v>
      </c>
      <c r="L83" s="37">
        <v>2017</v>
      </c>
      <c r="M83" s="37">
        <v>2018</v>
      </c>
      <c r="N83" s="37">
        <v>2019</v>
      </c>
      <c r="O83" s="37">
        <v>2020</v>
      </c>
      <c r="P83" s="37">
        <v>2021</v>
      </c>
      <c r="Q83" s="37">
        <v>2022</v>
      </c>
      <c r="R83" s="37">
        <v>2023</v>
      </c>
      <c r="S83" s="37">
        <v>2024</v>
      </c>
    </row>
    <row r="84" spans="1:19" x14ac:dyDescent="0.2">
      <c r="A84" s="10" t="s">
        <v>8</v>
      </c>
      <c r="B84" s="9" t="s">
        <v>3</v>
      </c>
      <c r="C84" s="29">
        <f t="shared" ref="C84:O84" si="13">((C37+C39)/C67)*100</f>
        <v>16.161962817245058</v>
      </c>
      <c r="D84" s="29">
        <f t="shared" si="13"/>
        <v>14.58105860352765</v>
      </c>
      <c r="E84" s="29">
        <f t="shared" si="13"/>
        <v>9.8096242438027037</v>
      </c>
      <c r="F84" s="29">
        <f t="shared" si="13"/>
        <v>8.7676857748458197</v>
      </c>
      <c r="G84" s="29">
        <f t="shared" si="13"/>
        <v>11.789058592437865</v>
      </c>
      <c r="H84" s="29">
        <f t="shared" si="13"/>
        <v>-1.5295793225659076</v>
      </c>
      <c r="I84" s="29">
        <f t="shared" si="13"/>
        <v>-2.0950485707392512</v>
      </c>
      <c r="J84" s="29">
        <f t="shared" si="13"/>
        <v>-3.948308485972877</v>
      </c>
      <c r="K84" s="29">
        <f t="shared" si="13"/>
        <v>4.2618869605216529</v>
      </c>
      <c r="L84" s="29">
        <f t="shared" si="13"/>
        <v>2.5080968265024906</v>
      </c>
      <c r="M84" s="29">
        <f t="shared" si="13"/>
        <v>-0.65729640193563665</v>
      </c>
      <c r="N84" s="29">
        <f t="shared" si="13"/>
        <v>4.6906867143382875</v>
      </c>
      <c r="O84" s="29">
        <f t="shared" si="13"/>
        <v>7.039130893209868</v>
      </c>
      <c r="P84" s="29">
        <f t="shared" ref="P84:S84" si="14">((P37+P39)/P67)*100</f>
        <v>5.2982551328134111</v>
      </c>
      <c r="Q84" s="29">
        <f t="shared" si="14"/>
        <v>7.0191506792334009</v>
      </c>
      <c r="R84" s="29">
        <f t="shared" si="14"/>
        <v>15.731500857629518</v>
      </c>
      <c r="S84" s="29">
        <f t="shared" si="14"/>
        <v>5.5185231288344312</v>
      </c>
    </row>
    <row r="85" spans="1:19" x14ac:dyDescent="0.2">
      <c r="A85" s="10" t="s">
        <v>9</v>
      </c>
      <c r="B85" s="9" t="s">
        <v>3</v>
      </c>
      <c r="C85" s="29">
        <f t="shared" ref="C85:O85" si="15">(C37/C23)*100</f>
        <v>21.173235254252173</v>
      </c>
      <c r="D85" s="29">
        <f t="shared" si="15"/>
        <v>17.795127809978801</v>
      </c>
      <c r="E85" s="29">
        <f t="shared" si="15"/>
        <v>13.703673891033279</v>
      </c>
      <c r="F85" s="29">
        <f t="shared" si="15"/>
        <v>11.995905907537923</v>
      </c>
      <c r="G85" s="29">
        <f t="shared" si="15"/>
        <v>14.267656741775692</v>
      </c>
      <c r="H85" s="29">
        <f t="shared" si="15"/>
        <v>-2.7941451360584257</v>
      </c>
      <c r="I85" s="29">
        <f t="shared" si="15"/>
        <v>-4.2404845943344887</v>
      </c>
      <c r="J85" s="29">
        <f t="shared" si="15"/>
        <v>-7.5490791573445222</v>
      </c>
      <c r="K85" s="29">
        <f t="shared" si="15"/>
        <v>5.6318852821988186</v>
      </c>
      <c r="L85" s="29">
        <f t="shared" si="15"/>
        <v>2.9557959815785595</v>
      </c>
      <c r="M85" s="29">
        <f t="shared" si="15"/>
        <v>-1.3892088954484187</v>
      </c>
      <c r="N85" s="29">
        <f t="shared" si="15"/>
        <v>8.0507835484327419</v>
      </c>
      <c r="O85" s="29">
        <f t="shared" si="15"/>
        <v>9.7375832580496038</v>
      </c>
      <c r="P85" s="29">
        <f t="shared" ref="P85:S85" si="16">(P37/P23)*100</f>
        <v>7.3500434307761582</v>
      </c>
      <c r="Q85" s="29">
        <f t="shared" si="16"/>
        <v>12.678034513798345</v>
      </c>
      <c r="R85" s="29">
        <f t="shared" si="16"/>
        <v>19.389619792275642</v>
      </c>
      <c r="S85" s="29">
        <f t="shared" si="16"/>
        <v>8.529030418624771</v>
      </c>
    </row>
    <row r="86" spans="1:19" x14ac:dyDescent="0.2">
      <c r="A86" s="10" t="s">
        <v>16</v>
      </c>
      <c r="B86" s="9" t="s">
        <v>3</v>
      </c>
      <c r="C86" s="29">
        <f t="shared" ref="C86:O86" si="17">((C37+C39)/C109)*100</f>
        <v>21.988964346803012</v>
      </c>
      <c r="D86" s="29">
        <f t="shared" si="17"/>
        <v>18.475442180770436</v>
      </c>
      <c r="E86" s="29">
        <f t="shared" si="17"/>
        <v>14.365376518388528</v>
      </c>
      <c r="F86" s="29">
        <f t="shared" si="17"/>
        <v>12.453453813749375</v>
      </c>
      <c r="G86" s="29">
        <f t="shared" si="17"/>
        <v>14.911986015779274</v>
      </c>
      <c r="H86" s="29">
        <f t="shared" si="17"/>
        <v>-2.5006947682706762</v>
      </c>
      <c r="I86" s="29">
        <f t="shared" si="17"/>
        <v>-4.25929848449627</v>
      </c>
      <c r="J86" s="29">
        <f t="shared" si="17"/>
        <v>-7.2992186153255103</v>
      </c>
      <c r="K86" s="29">
        <f t="shared" si="17"/>
        <v>6.6122195398454151</v>
      </c>
      <c r="L86" s="29">
        <f t="shared" si="17"/>
        <v>3.8015659171608291</v>
      </c>
      <c r="M86" s="29">
        <f t="shared" si="17"/>
        <v>-1.1252138228845625</v>
      </c>
      <c r="N86" s="29">
        <f t="shared" si="17"/>
        <v>8.1606458567752789</v>
      </c>
      <c r="O86" s="29">
        <f t="shared" si="17"/>
        <v>10.105013774449363</v>
      </c>
      <c r="P86" s="29">
        <f t="shared" ref="P86:S86" si="18">((P37+P39)/P109)*100</f>
        <v>8.06561250780012</v>
      </c>
      <c r="Q86" s="29">
        <f t="shared" si="18"/>
        <v>13.778031897168999</v>
      </c>
      <c r="R86" s="29">
        <f t="shared" si="18"/>
        <v>21.500998565058609</v>
      </c>
      <c r="S86" s="29">
        <f t="shared" si="18"/>
        <v>10.003098990498655</v>
      </c>
    </row>
    <row r="87" spans="1:19" x14ac:dyDescent="0.2">
      <c r="A87" s="10" t="s">
        <v>10</v>
      </c>
      <c r="B87" s="9" t="s">
        <v>3</v>
      </c>
      <c r="C87" s="29">
        <f t="shared" ref="C87:O87" si="19">(C65/C75)*100</f>
        <v>178.68435259697836</v>
      </c>
      <c r="D87" s="29">
        <f t="shared" si="19"/>
        <v>180.8941055423297</v>
      </c>
      <c r="E87" s="29">
        <f t="shared" si="19"/>
        <v>122.69785452310231</v>
      </c>
      <c r="F87" s="29">
        <f t="shared" si="19"/>
        <v>130.6859723379516</v>
      </c>
      <c r="G87" s="29">
        <f t="shared" si="19"/>
        <v>149.46573288248231</v>
      </c>
      <c r="H87" s="29">
        <f t="shared" si="19"/>
        <v>162.88721172398994</v>
      </c>
      <c r="I87" s="29">
        <f t="shared" si="19"/>
        <v>181.81032489571479</v>
      </c>
      <c r="J87" s="29">
        <f t="shared" si="19"/>
        <v>173.64587389667781</v>
      </c>
      <c r="K87" s="29">
        <f t="shared" si="19"/>
        <v>135.85974846726199</v>
      </c>
      <c r="L87" s="29">
        <f t="shared" si="19"/>
        <v>193.57540055225394</v>
      </c>
      <c r="M87" s="29">
        <f t="shared" si="19"/>
        <v>157.9846319600679</v>
      </c>
      <c r="N87" s="29">
        <f t="shared" si="19"/>
        <v>126.32092381253</v>
      </c>
      <c r="O87" s="29">
        <f t="shared" si="19"/>
        <v>126.66774799533111</v>
      </c>
      <c r="P87" s="29">
        <f t="shared" ref="P87:S87" si="20">(P65/P75)*100</f>
        <v>142.10242622340272</v>
      </c>
      <c r="Q87" s="29">
        <f t="shared" si="20"/>
        <v>124.55777696531054</v>
      </c>
      <c r="R87" s="29">
        <f t="shared" si="20"/>
        <v>84.942076229973011</v>
      </c>
      <c r="S87" s="29">
        <f t="shared" si="20"/>
        <v>85.310091109600364</v>
      </c>
    </row>
    <row r="88" spans="1:19" x14ac:dyDescent="0.2">
      <c r="A88" s="10" t="s">
        <v>11</v>
      </c>
      <c r="B88" s="9" t="s">
        <v>3</v>
      </c>
      <c r="C88" s="29">
        <f t="shared" ref="C88:O88" si="21">((C65-C62)/C75)*100</f>
        <v>84.888869176769802</v>
      </c>
      <c r="D88" s="29">
        <f t="shared" si="21"/>
        <v>86.067957457837863</v>
      </c>
      <c r="E88" s="29">
        <f t="shared" si="21"/>
        <v>57.845004379821795</v>
      </c>
      <c r="F88" s="29">
        <f t="shared" si="21"/>
        <v>50.109787936731806</v>
      </c>
      <c r="G88" s="29">
        <f t="shared" si="21"/>
        <v>45.552634833028392</v>
      </c>
      <c r="H88" s="29">
        <f t="shared" si="21"/>
        <v>71.781185821245117</v>
      </c>
      <c r="I88" s="29">
        <f t="shared" si="21"/>
        <v>80.913732809537237</v>
      </c>
      <c r="J88" s="29">
        <f t="shared" si="21"/>
        <v>76.709196508116477</v>
      </c>
      <c r="K88" s="29">
        <f t="shared" si="21"/>
        <v>46.913171608328994</v>
      </c>
      <c r="L88" s="29">
        <f t="shared" si="21"/>
        <v>77.333831822991897</v>
      </c>
      <c r="M88" s="29">
        <f t="shared" si="21"/>
        <v>79.203329117215475</v>
      </c>
      <c r="N88" s="29">
        <f t="shared" si="21"/>
        <v>43.39685574278051</v>
      </c>
      <c r="O88" s="29">
        <f t="shared" si="21"/>
        <v>35.886095332429001</v>
      </c>
      <c r="P88" s="29">
        <f t="shared" ref="P88:S88" si="22">((P65-P62)/P75)*100</f>
        <v>43.392563232028749</v>
      </c>
      <c r="Q88" s="29">
        <f t="shared" si="22"/>
        <v>66.759735709035752</v>
      </c>
      <c r="R88" s="29">
        <f t="shared" si="22"/>
        <v>45.145351744360937</v>
      </c>
      <c r="S88" s="29">
        <f t="shared" si="22"/>
        <v>28.115065182925907</v>
      </c>
    </row>
    <row r="89" spans="1:19" x14ac:dyDescent="0.2">
      <c r="A89" s="10" t="s">
        <v>12</v>
      </c>
      <c r="B89" s="9" t="s">
        <v>3</v>
      </c>
      <c r="C89" s="29">
        <f t="shared" ref="C89:O89" si="23">((C37+C39)/C40)*100</f>
        <v>549.89745816268112</v>
      </c>
      <c r="D89" s="29">
        <f t="shared" si="23"/>
        <v>774.36491602428168</v>
      </c>
      <c r="E89" s="29">
        <f t="shared" si="23"/>
        <v>594.35208567965651</v>
      </c>
      <c r="F89" s="29">
        <f t="shared" si="23"/>
        <v>342.06290185872888</v>
      </c>
      <c r="G89" s="29">
        <f t="shared" si="23"/>
        <v>602.19606734188744</v>
      </c>
      <c r="H89" s="29">
        <f t="shared" si="23"/>
        <v>-54.72362265352232</v>
      </c>
      <c r="I89" s="29">
        <f t="shared" si="23"/>
        <v>-144.02698676638695</v>
      </c>
      <c r="J89" s="29">
        <f t="shared" si="23"/>
        <v>-299.55389113231303</v>
      </c>
      <c r="K89" s="29">
        <f t="shared" si="23"/>
        <v>271.61499720173487</v>
      </c>
      <c r="L89" s="29">
        <f t="shared" si="23"/>
        <v>251.54695882089979</v>
      </c>
      <c r="M89" s="29">
        <f t="shared" si="23"/>
        <v>-84.424327566869621</v>
      </c>
      <c r="N89" s="29">
        <f t="shared" si="23"/>
        <v>463.78596897098635</v>
      </c>
      <c r="O89" s="29">
        <f t="shared" si="23"/>
        <v>621.47104040013755</v>
      </c>
      <c r="P89" s="29">
        <f t="shared" ref="P89:S89" si="24">((P37+P39)/P40)*100</f>
        <v>427.20922982692014</v>
      </c>
      <c r="Q89" s="29">
        <f t="shared" si="24"/>
        <v>403.20303673262413</v>
      </c>
      <c r="R89" s="29">
        <f t="shared" si="24"/>
        <v>374.54295713290145</v>
      </c>
      <c r="S89" s="29">
        <f t="shared" si="24"/>
        <v>200.45971692035803</v>
      </c>
    </row>
    <row r="90" spans="1:19" x14ac:dyDescent="0.2">
      <c r="A90" s="10" t="s">
        <v>13</v>
      </c>
      <c r="B90" s="9" t="s">
        <v>3</v>
      </c>
      <c r="C90" s="29">
        <f t="shared" ref="C90:O90" si="25">(C70/C78)*100</f>
        <v>35.474014489323629</v>
      </c>
      <c r="D90" s="29">
        <f t="shared" si="25"/>
        <v>43.323033995555306</v>
      </c>
      <c r="E90" s="29">
        <f t="shared" si="25"/>
        <v>31.598396168028824</v>
      </c>
      <c r="F90" s="29">
        <f t="shared" si="25"/>
        <v>37.442809272403565</v>
      </c>
      <c r="G90" s="29">
        <f t="shared" si="25"/>
        <v>41.819377438575941</v>
      </c>
      <c r="H90" s="29">
        <f t="shared" si="25"/>
        <v>40.822301197538756</v>
      </c>
      <c r="I90" s="29">
        <f t="shared" si="25"/>
        <v>35.632596475351605</v>
      </c>
      <c r="J90" s="29">
        <f t="shared" si="25"/>
        <v>46.644254744057747</v>
      </c>
      <c r="K90" s="29">
        <f t="shared" si="25"/>
        <v>42.149438214012491</v>
      </c>
      <c r="L90" s="29">
        <f t="shared" si="25"/>
        <v>61.460466068309131</v>
      </c>
      <c r="M90" s="29">
        <f t="shared" si="25"/>
        <v>54.081703371703796</v>
      </c>
      <c r="N90" s="29">
        <f t="shared" si="25"/>
        <v>42.517592221012826</v>
      </c>
      <c r="O90" s="29">
        <f t="shared" si="25"/>
        <v>45.641117305891562</v>
      </c>
      <c r="P90" s="29">
        <f t="shared" ref="P90:S90" si="26">(P70/P78)*100</f>
        <v>42.442217601714319</v>
      </c>
      <c r="Q90" s="29">
        <f t="shared" si="26"/>
        <v>31.137787171430041</v>
      </c>
      <c r="R90" s="29">
        <f t="shared" si="26"/>
        <v>23.373876181570925</v>
      </c>
      <c r="S90" s="29">
        <f t="shared" si="26"/>
        <v>28.902133432669817</v>
      </c>
    </row>
    <row r="91" spans="1:19" x14ac:dyDescent="0.2">
      <c r="A91" s="10" t="s">
        <v>14</v>
      </c>
      <c r="B91" s="9" t="s">
        <v>3</v>
      </c>
      <c r="C91" s="29">
        <f t="shared" ref="C91:O91" si="27">(C75/C78)*100</f>
        <v>36.909646657567855</v>
      </c>
      <c r="D91" s="29">
        <f t="shared" si="27"/>
        <v>32.793928715755641</v>
      </c>
      <c r="E91" s="29">
        <f t="shared" si="27"/>
        <v>50.001080594561223</v>
      </c>
      <c r="F91" s="29">
        <f t="shared" si="27"/>
        <v>44.456512620235763</v>
      </c>
      <c r="G91" s="29">
        <f t="shared" si="27"/>
        <v>35.322685642434934</v>
      </c>
      <c r="H91" s="29">
        <f t="shared" si="27"/>
        <v>35.86777565430112</v>
      </c>
      <c r="I91" s="29">
        <f t="shared" si="27"/>
        <v>34.346028276123775</v>
      </c>
      <c r="J91" s="29">
        <f t="shared" si="27"/>
        <v>27.736594427368061</v>
      </c>
      <c r="K91" s="29">
        <f t="shared" si="27"/>
        <v>40.680959209768197</v>
      </c>
      <c r="L91" s="29">
        <f t="shared" si="27"/>
        <v>25.96022642596434</v>
      </c>
      <c r="M91" s="29">
        <f t="shared" si="27"/>
        <v>32.682812951454245</v>
      </c>
      <c r="N91" s="29">
        <f t="shared" si="27"/>
        <v>35.9489318430035</v>
      </c>
      <c r="O91" s="29">
        <f t="shared" si="27"/>
        <v>33.071913516244415</v>
      </c>
      <c r="P91" s="29">
        <f t="shared" ref="P91:S91" si="28">(P75/P78)*100</f>
        <v>28.280361245310715</v>
      </c>
      <c r="Q91" s="29">
        <f t="shared" si="28"/>
        <v>35.871474433634312</v>
      </c>
      <c r="R91" s="29">
        <f t="shared" si="28"/>
        <v>43.69156200561244</v>
      </c>
      <c r="S91" s="29">
        <f t="shared" si="28"/>
        <v>42.189741113911175</v>
      </c>
    </row>
    <row r="92" spans="1:19" x14ac:dyDescent="0.2">
      <c r="A92" s="11" t="s">
        <v>15</v>
      </c>
      <c r="B92" s="12" t="s">
        <v>3</v>
      </c>
      <c r="C92" s="30">
        <f t="shared" ref="C92:O92" si="29">((C74+C73)/C78)*100</f>
        <v>27.61633885310852</v>
      </c>
      <c r="D92" s="30">
        <f t="shared" si="29"/>
        <v>23.883037288689053</v>
      </c>
      <c r="E92" s="30">
        <f t="shared" si="29"/>
        <v>18.400523237409949</v>
      </c>
      <c r="F92" s="30">
        <f t="shared" si="29"/>
        <v>18.100678107360668</v>
      </c>
      <c r="G92" s="30">
        <f t="shared" si="29"/>
        <v>22.857936918989122</v>
      </c>
      <c r="H92" s="30">
        <f t="shared" si="29"/>
        <v>23.309923148160127</v>
      </c>
      <c r="I92" s="30">
        <f t="shared" si="29"/>
        <v>30.021375248524624</v>
      </c>
      <c r="J92" s="30">
        <f t="shared" si="29"/>
        <v>25.619150828574199</v>
      </c>
      <c r="K92" s="30">
        <f t="shared" si="29"/>
        <v>17.169602576219308</v>
      </c>
      <c r="L92" s="30">
        <f t="shared" si="29"/>
        <v>12.579307505726531</v>
      </c>
      <c r="M92" s="30">
        <f t="shared" si="29"/>
        <v>13.235483676841959</v>
      </c>
      <c r="N92" s="30">
        <f t="shared" si="29"/>
        <v>21.533473925834667</v>
      </c>
      <c r="O92" s="30">
        <f t="shared" si="29"/>
        <v>21.286971024418655</v>
      </c>
      <c r="P92" s="30">
        <f t="shared" ref="P92:S92" si="30">((P74+P73)/P78)*100</f>
        <v>29.27742115297497</v>
      </c>
      <c r="Q92" s="30">
        <f t="shared" si="30"/>
        <v>32.990738394935647</v>
      </c>
      <c r="R92" s="30">
        <f t="shared" si="30"/>
        <v>32.934561812816639</v>
      </c>
      <c r="S92" s="30">
        <f t="shared" si="30"/>
        <v>28.908124491154556</v>
      </c>
    </row>
    <row r="93" spans="1:19" x14ac:dyDescent="0.2">
      <c r="A93" s="10"/>
      <c r="B93" s="9"/>
      <c r="C93" s="29"/>
      <c r="D93" s="29"/>
      <c r="E93" s="29"/>
      <c r="F93" s="29"/>
      <c r="G93" s="29"/>
      <c r="H93" s="29"/>
      <c r="I93" s="29"/>
      <c r="J93" s="29"/>
      <c r="K93" s="29"/>
      <c r="L93" s="29"/>
    </row>
    <row r="94" spans="1:19" x14ac:dyDescent="0.2">
      <c r="A94" s="10"/>
      <c r="B94" s="9"/>
      <c r="C94" s="29"/>
      <c r="D94" s="29"/>
      <c r="E94" s="29"/>
      <c r="F94" s="29"/>
      <c r="G94" s="29"/>
      <c r="H94" s="29"/>
      <c r="I94" s="29"/>
      <c r="J94" s="29"/>
      <c r="K94" s="29"/>
      <c r="L94" s="29"/>
    </row>
    <row r="95" spans="1:19" s="5" customFormat="1" ht="15.75" x14ac:dyDescent="0.25">
      <c r="A95" s="34" t="s">
        <v>47</v>
      </c>
      <c r="B95" s="15"/>
    </row>
    <row r="96" spans="1:19" x14ac:dyDescent="0.2">
      <c r="A96" s="10" t="s">
        <v>123</v>
      </c>
      <c r="B96" s="15"/>
    </row>
    <row r="97" spans="1:19" s="5" customFormat="1" x14ac:dyDescent="0.2">
      <c r="A97" s="35"/>
      <c r="B97" s="36"/>
      <c r="C97" s="36">
        <v>2008</v>
      </c>
      <c r="D97" s="36">
        <v>2009</v>
      </c>
      <c r="E97" s="37">
        <v>2010</v>
      </c>
      <c r="F97" s="37">
        <v>2011</v>
      </c>
      <c r="G97" s="37">
        <v>2012</v>
      </c>
      <c r="H97" s="37">
        <v>2013</v>
      </c>
      <c r="I97" s="37">
        <v>2014</v>
      </c>
      <c r="J97" s="37">
        <v>2015</v>
      </c>
      <c r="K97" s="37">
        <v>2016</v>
      </c>
      <c r="L97" s="37">
        <v>2017</v>
      </c>
      <c r="M97" s="37">
        <v>2018</v>
      </c>
      <c r="N97" s="37">
        <v>2019</v>
      </c>
      <c r="O97" s="37">
        <v>2020</v>
      </c>
      <c r="P97" s="37">
        <v>2021</v>
      </c>
      <c r="Q97" s="37">
        <v>2022</v>
      </c>
      <c r="R97" s="37">
        <v>2023</v>
      </c>
      <c r="S97" s="37">
        <v>2024</v>
      </c>
    </row>
    <row r="98" spans="1:19" x14ac:dyDescent="0.2">
      <c r="A98" s="10" t="s">
        <v>5</v>
      </c>
      <c r="B98" s="9" t="s">
        <v>2</v>
      </c>
      <c r="C98" s="18">
        <v>1113428.6153846199</v>
      </c>
      <c r="D98" s="18">
        <v>1333772.7272727301</v>
      </c>
      <c r="E98" s="18">
        <v>1090108.33333333</v>
      </c>
      <c r="F98" s="18">
        <v>1522677.6923076899</v>
      </c>
      <c r="G98" s="18">
        <v>1385592</v>
      </c>
      <c r="H98" s="18">
        <v>1807375</v>
      </c>
      <c r="I98" s="18">
        <v>1812222.2222222199</v>
      </c>
      <c r="J98" s="18">
        <v>1771663.63636364</v>
      </c>
      <c r="K98" s="18">
        <v>1834123</v>
      </c>
      <c r="L98" s="18">
        <v>1968666.66666667</v>
      </c>
      <c r="M98" s="18">
        <v>1557700</v>
      </c>
      <c r="N98" s="18">
        <v>1748125</v>
      </c>
      <c r="O98" s="18">
        <v>2102143</v>
      </c>
      <c r="P98" s="18">
        <v>2121375</v>
      </c>
      <c r="Q98" s="18">
        <v>2408444</v>
      </c>
      <c r="R98" s="18">
        <v>2074889</v>
      </c>
      <c r="S98" s="18">
        <v>1955222</v>
      </c>
    </row>
    <row r="99" spans="1:19" x14ac:dyDescent="0.2">
      <c r="A99" s="10" t="s">
        <v>22</v>
      </c>
      <c r="B99" s="9" t="s">
        <v>2</v>
      </c>
      <c r="C99" s="18">
        <v>280692.30769230798</v>
      </c>
      <c r="D99" s="18">
        <v>50000</v>
      </c>
      <c r="E99" s="18">
        <v>212833.33333333299</v>
      </c>
      <c r="F99" s="18">
        <v>134615.384615385</v>
      </c>
      <c r="G99" s="18">
        <v>0</v>
      </c>
      <c r="H99" s="18">
        <v>116250</v>
      </c>
      <c r="I99" s="18">
        <v>45888.888888888898</v>
      </c>
      <c r="J99" s="18">
        <v>40181.818181818198</v>
      </c>
      <c r="K99" s="18">
        <v>52777.777777777803</v>
      </c>
      <c r="L99" s="18">
        <v>0</v>
      </c>
      <c r="M99" s="18">
        <v>93800</v>
      </c>
      <c r="N99" s="18">
        <v>75000</v>
      </c>
      <c r="O99" s="18">
        <v>0</v>
      </c>
      <c r="P99" s="18">
        <v>96000</v>
      </c>
      <c r="Q99" s="18">
        <v>139111</v>
      </c>
      <c r="R99" s="18">
        <v>0</v>
      </c>
      <c r="S99" s="18">
        <v>211111</v>
      </c>
    </row>
    <row r="100" spans="1:19" x14ac:dyDescent="0.2">
      <c r="A100" s="1" t="s">
        <v>28</v>
      </c>
      <c r="B100" s="9" t="s">
        <v>2</v>
      </c>
      <c r="C100" s="18">
        <v>1394120.9230769279</v>
      </c>
      <c r="D100" s="18">
        <v>1383772.7272727301</v>
      </c>
      <c r="E100" s="18">
        <v>1302941.666666663</v>
      </c>
      <c r="F100" s="18">
        <v>1657293.0769230749</v>
      </c>
      <c r="G100" s="18">
        <v>1385592</v>
      </c>
      <c r="H100" s="18">
        <v>1923625</v>
      </c>
      <c r="I100" s="18">
        <v>1858111.1111111089</v>
      </c>
      <c r="J100" s="18">
        <v>1811845.4545454581</v>
      </c>
      <c r="K100" s="18">
        <v>1886900.7777777778</v>
      </c>
      <c r="L100" s="18">
        <v>1968666.66666667</v>
      </c>
      <c r="M100" s="18">
        <v>1651500</v>
      </c>
      <c r="N100" s="18">
        <v>1823125</v>
      </c>
      <c r="O100" s="18">
        <v>2102143</v>
      </c>
      <c r="P100" s="18">
        <v>2217375</v>
      </c>
      <c r="Q100" s="18">
        <v>2547556</v>
      </c>
      <c r="R100" s="18">
        <v>2074889</v>
      </c>
      <c r="S100" s="18">
        <v>2166333</v>
      </c>
    </row>
    <row r="101" spans="1:19" x14ac:dyDescent="0.2">
      <c r="A101" s="1" t="s">
        <v>48</v>
      </c>
      <c r="B101" s="9" t="s">
        <v>3</v>
      </c>
      <c r="C101" s="29">
        <f>(C99/C100)*100</f>
        <v>20.13400007459893</v>
      </c>
      <c r="D101" s="29">
        <f t="shared" ref="D101:M101" si="31">(D99/D100)*100</f>
        <v>3.6133101205531579</v>
      </c>
      <c r="E101" s="29">
        <f t="shared" si="31"/>
        <v>16.334832078693744</v>
      </c>
      <c r="F101" s="29">
        <f t="shared" si="31"/>
        <v>8.1226058619222314</v>
      </c>
      <c r="G101" s="18">
        <f t="shared" si="31"/>
        <v>0</v>
      </c>
      <c r="H101" s="29">
        <f t="shared" si="31"/>
        <v>6.0432776658652285</v>
      </c>
      <c r="I101" s="29">
        <f t="shared" si="31"/>
        <v>2.4696525742988733</v>
      </c>
      <c r="J101" s="29">
        <f t="shared" si="31"/>
        <v>2.2177287848150771</v>
      </c>
      <c r="K101" s="29">
        <f t="shared" si="31"/>
        <v>2.7970616366979684</v>
      </c>
      <c r="L101" s="29">
        <f t="shared" si="31"/>
        <v>0</v>
      </c>
      <c r="M101" s="29">
        <f t="shared" si="31"/>
        <v>5.6796851347260064</v>
      </c>
      <c r="N101" s="29">
        <v>4.0999999999999996</v>
      </c>
      <c r="O101" s="29">
        <v>0</v>
      </c>
      <c r="P101" s="29">
        <v>4.3</v>
      </c>
      <c r="Q101" s="29">
        <v>5.5</v>
      </c>
      <c r="R101" s="29">
        <v>0</v>
      </c>
      <c r="S101" s="29">
        <v>9.6999999999999993</v>
      </c>
    </row>
    <row r="102" spans="1:19" x14ac:dyDescent="0.2">
      <c r="B102" s="9"/>
      <c r="C102" s="29"/>
      <c r="D102" s="29"/>
      <c r="E102" s="29"/>
      <c r="F102" s="29"/>
      <c r="G102" s="18"/>
      <c r="H102" s="29"/>
      <c r="I102" s="29"/>
      <c r="J102" s="29"/>
      <c r="K102" s="29"/>
      <c r="L102" s="29"/>
    </row>
    <row r="103" spans="1:19" x14ac:dyDescent="0.2">
      <c r="A103" s="10" t="s">
        <v>23</v>
      </c>
      <c r="B103" s="9" t="s">
        <v>2</v>
      </c>
      <c r="C103" s="18">
        <v>5230769.2307692301</v>
      </c>
      <c r="D103" s="18">
        <v>2983482.9090909101</v>
      </c>
      <c r="E103" s="18">
        <v>4522000</v>
      </c>
      <c r="F103" s="18">
        <v>3076923.0769230798</v>
      </c>
      <c r="G103" s="18">
        <v>3579545.4545454499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">
        <v>0</v>
      </c>
      <c r="N103" s="1">
        <v>0</v>
      </c>
      <c r="O103" s="1">
        <v>0</v>
      </c>
      <c r="P103" s="1">
        <v>0</v>
      </c>
      <c r="Q103" s="1">
        <v>177778</v>
      </c>
      <c r="R103" s="18">
        <v>619667</v>
      </c>
      <c r="S103" s="18">
        <v>0</v>
      </c>
    </row>
    <row r="104" spans="1:19" x14ac:dyDescent="0.2">
      <c r="A104" s="10" t="s">
        <v>51</v>
      </c>
      <c r="B104" s="9" t="s">
        <v>2</v>
      </c>
      <c r="C104" s="18">
        <f t="shared" ref="C104:M104" si="32">(C98+C99)/C112</f>
        <v>321226.01914214931</v>
      </c>
      <c r="D104" s="18">
        <f t="shared" si="32"/>
        <v>312620.66132676147</v>
      </c>
      <c r="E104" s="18">
        <f t="shared" si="32"/>
        <v>300563.24490580463</v>
      </c>
      <c r="F104" s="18">
        <f t="shared" si="32"/>
        <v>322672.00838699949</v>
      </c>
      <c r="G104" s="18">
        <f t="shared" si="32"/>
        <v>269761.27433628298</v>
      </c>
      <c r="H104" s="18">
        <f t="shared" si="32"/>
        <v>380633.1931733861</v>
      </c>
      <c r="I104" s="18">
        <f t="shared" si="32"/>
        <v>360798.27400215704</v>
      </c>
      <c r="J104" s="18">
        <f t="shared" si="32"/>
        <v>325924.77514309133</v>
      </c>
      <c r="K104" s="18">
        <f t="shared" si="32"/>
        <v>331552.26474033587</v>
      </c>
      <c r="L104" s="18">
        <f t="shared" si="32"/>
        <v>333295.7110609485</v>
      </c>
      <c r="M104" s="18">
        <f t="shared" si="32"/>
        <v>328199.52305246424</v>
      </c>
      <c r="N104" s="18">
        <v>315011</v>
      </c>
      <c r="O104" s="18">
        <v>303590</v>
      </c>
      <c r="P104" s="18">
        <v>254177</v>
      </c>
      <c r="Q104" s="18">
        <v>250936</v>
      </c>
      <c r="R104" s="18">
        <v>213271</v>
      </c>
      <c r="S104" s="18">
        <v>278012</v>
      </c>
    </row>
    <row r="105" spans="1:19" x14ac:dyDescent="0.2">
      <c r="A105" s="10" t="s">
        <v>52</v>
      </c>
      <c r="B105" s="9" t="s">
        <v>4</v>
      </c>
      <c r="C105" s="31">
        <f t="shared" ref="C105:M106" si="33">C18/C98</f>
        <v>8.5830677411393914</v>
      </c>
      <c r="D105" s="31">
        <f t="shared" si="33"/>
        <v>8.9504759567869296</v>
      </c>
      <c r="E105" s="31">
        <f t="shared" si="33"/>
        <v>9.2122459541482868</v>
      </c>
      <c r="F105" s="31">
        <f t="shared" si="33"/>
        <v>9.2057666125616144</v>
      </c>
      <c r="G105" s="31">
        <f t="shared" si="33"/>
        <v>9.921259780525725</v>
      </c>
      <c r="H105" s="31">
        <f t="shared" si="33"/>
        <v>9.7296926481776058</v>
      </c>
      <c r="I105" s="31">
        <f t="shared" si="33"/>
        <v>9.7278355610055414</v>
      </c>
      <c r="J105" s="31">
        <f t="shared" si="33"/>
        <v>11.249908150018202</v>
      </c>
      <c r="K105" s="31">
        <f t="shared" si="33"/>
        <v>10.908336088207335</v>
      </c>
      <c r="L105" s="31">
        <f t="shared" si="33"/>
        <v>11.764790156902555</v>
      </c>
      <c r="M105" s="31">
        <f t="shared" si="33"/>
        <v>14.485639019066571</v>
      </c>
      <c r="N105" s="31">
        <v>15.19</v>
      </c>
      <c r="O105" s="31">
        <v>18</v>
      </c>
      <c r="P105" s="31">
        <v>18.02</v>
      </c>
      <c r="Q105" s="31">
        <v>18.39</v>
      </c>
      <c r="R105" s="31">
        <v>26.21</v>
      </c>
      <c r="S105" s="31">
        <v>25.26</v>
      </c>
    </row>
    <row r="106" spans="1:19" x14ac:dyDescent="0.2">
      <c r="A106" s="10" t="s">
        <v>53</v>
      </c>
      <c r="B106" s="9" t="s">
        <v>4</v>
      </c>
      <c r="C106" s="31">
        <f>C19/C99</f>
        <v>3.023020005480952</v>
      </c>
      <c r="D106" s="31">
        <f>D19/D99</f>
        <v>2.1127272727272799</v>
      </c>
      <c r="E106" s="31">
        <f>E19/E99</f>
        <v>3.1917736883320318</v>
      </c>
      <c r="F106" s="31">
        <f>F19/F99</f>
        <v>1.8702857142857108</v>
      </c>
      <c r="G106" s="18">
        <v>0</v>
      </c>
      <c r="H106" s="31">
        <f>H19/H99</f>
        <v>3.3645161290322583</v>
      </c>
      <c r="I106" s="31">
        <f>I19/I99</f>
        <v>5.8014527845036259</v>
      </c>
      <c r="J106" s="31">
        <f t="shared" si="33"/>
        <v>3.4977375565610958</v>
      </c>
      <c r="K106" s="31">
        <f t="shared" si="33"/>
        <v>2.7789473684210577</v>
      </c>
      <c r="L106" s="31">
        <v>0</v>
      </c>
      <c r="M106" s="31">
        <f t="shared" si="33"/>
        <v>5.0407910447761193</v>
      </c>
      <c r="N106" s="31">
        <v>3.5</v>
      </c>
      <c r="O106" s="31">
        <v>0</v>
      </c>
      <c r="P106" s="31">
        <v>2.11</v>
      </c>
      <c r="Q106" s="31">
        <v>3.57</v>
      </c>
      <c r="R106" s="31">
        <v>0</v>
      </c>
      <c r="S106" s="31">
        <v>3.79</v>
      </c>
    </row>
    <row r="107" spans="1:19" x14ac:dyDescent="0.2">
      <c r="A107" s="10" t="s">
        <v>54</v>
      </c>
      <c r="B107" s="9" t="s">
        <v>4</v>
      </c>
      <c r="C107" s="31">
        <f t="shared" ref="C107:M107" si="34">(C18+C19)/(C98+C99)</f>
        <v>7.4636077258941853</v>
      </c>
      <c r="D107" s="31">
        <f t="shared" si="34"/>
        <v>8.7034068915678109</v>
      </c>
      <c r="E107" s="31">
        <f t="shared" si="34"/>
        <v>8.2288119191828724</v>
      </c>
      <c r="F107" s="31">
        <f t="shared" si="34"/>
        <v>8.609934411118072</v>
      </c>
      <c r="G107" s="31">
        <f t="shared" si="34"/>
        <v>9.921259780525725</v>
      </c>
      <c r="H107" s="31">
        <f t="shared" si="34"/>
        <v>9.3450273572031968</v>
      </c>
      <c r="I107" s="31">
        <f t="shared" si="34"/>
        <v>9.630867547688835</v>
      </c>
      <c r="J107" s="31">
        <f t="shared" si="34"/>
        <v>11.077986031319133</v>
      </c>
      <c r="K107" s="31">
        <f t="shared" si="34"/>
        <v>10.680952075028141</v>
      </c>
      <c r="L107" s="31">
        <f t="shared" si="34"/>
        <v>11.764790156902555</v>
      </c>
      <c r="M107" s="31">
        <f t="shared" si="34"/>
        <v>13.949201392673325</v>
      </c>
      <c r="N107" s="31">
        <v>14.71</v>
      </c>
      <c r="O107" s="31">
        <v>18</v>
      </c>
      <c r="P107" s="31">
        <v>17.329999999999998</v>
      </c>
      <c r="Q107" s="31">
        <v>17.579999999999998</v>
      </c>
      <c r="R107" s="31">
        <v>26.21</v>
      </c>
      <c r="S107" s="31">
        <v>23.17</v>
      </c>
    </row>
    <row r="108" spans="1:19" x14ac:dyDescent="0.2">
      <c r="A108" s="10"/>
      <c r="B108" s="9"/>
      <c r="C108" s="18"/>
      <c r="D108" s="18"/>
      <c r="E108" s="18"/>
      <c r="F108" s="18"/>
      <c r="G108" s="18"/>
      <c r="H108" s="18"/>
      <c r="I108" s="18"/>
      <c r="J108" s="18"/>
      <c r="K108" s="18"/>
      <c r="L108" s="18"/>
    </row>
    <row r="109" spans="1:19" x14ac:dyDescent="0.2">
      <c r="A109" s="10" t="s">
        <v>7</v>
      </c>
      <c r="B109" s="9" t="s">
        <v>4</v>
      </c>
      <c r="C109" s="18">
        <f t="shared" ref="C109:M109" si="35">C18+C19+C20+C29</f>
        <v>13110415.615384616</v>
      </c>
      <c r="D109" s="18">
        <f t="shared" si="35"/>
        <v>14335149.09090906</v>
      </c>
      <c r="E109" s="18">
        <f t="shared" si="35"/>
        <v>13381228.916666634</v>
      </c>
      <c r="F109" s="18">
        <f t="shared" si="35"/>
        <v>17035746.692307733</v>
      </c>
      <c r="G109" s="18">
        <f t="shared" si="35"/>
        <v>16617586.54545456</v>
      </c>
      <c r="H109" s="18">
        <f t="shared" si="35"/>
        <v>18285323.375</v>
      </c>
      <c r="I109" s="18">
        <f t="shared" si="35"/>
        <v>17095527.777777798</v>
      </c>
      <c r="J109" s="18">
        <f t="shared" si="35"/>
        <v>19963453.181818198</v>
      </c>
      <c r="K109" s="18">
        <f t="shared" si="35"/>
        <v>19982211.555555549</v>
      </c>
      <c r="L109" s="18">
        <f t="shared" si="35"/>
        <v>22214570.888888869</v>
      </c>
      <c r="M109" s="18">
        <f t="shared" si="35"/>
        <v>23045299.899999999</v>
      </c>
      <c r="N109" s="18">
        <v>28594575</v>
      </c>
      <c r="O109" s="18">
        <v>37724194</v>
      </c>
      <c r="P109" s="18">
        <v>38568317</v>
      </c>
      <c r="Q109" s="18">
        <v>44783849</v>
      </c>
      <c r="R109" s="18">
        <v>55141625</v>
      </c>
      <c r="S109" s="18">
        <v>57331573</v>
      </c>
    </row>
    <row r="110" spans="1:19" x14ac:dyDescent="0.2">
      <c r="A110" s="10" t="s">
        <v>55</v>
      </c>
      <c r="B110" s="9" t="s">
        <v>4</v>
      </c>
      <c r="C110" s="18">
        <f t="shared" ref="C110:M110" si="36">C109/C112</f>
        <v>3020833.091102446</v>
      </c>
      <c r="D110" s="18">
        <f t="shared" si="36"/>
        <v>3238583.6927500414</v>
      </c>
      <c r="E110" s="18">
        <f t="shared" si="36"/>
        <v>3086788.6774317496</v>
      </c>
      <c r="F110" s="18">
        <f t="shared" si="36"/>
        <v>3316829.5192451752</v>
      </c>
      <c r="G110" s="18">
        <f t="shared" si="36"/>
        <v>3235282.336283186</v>
      </c>
      <c r="H110" s="18">
        <f t="shared" si="36"/>
        <v>3618169.3544397727</v>
      </c>
      <c r="I110" s="18">
        <f t="shared" si="36"/>
        <v>3319519.9568500579</v>
      </c>
      <c r="J110" s="18">
        <f t="shared" si="36"/>
        <v>3591136.3041700758</v>
      </c>
      <c r="K110" s="18">
        <f t="shared" si="36"/>
        <v>3511126.5911753215</v>
      </c>
      <c r="L110" s="18">
        <f t="shared" si="36"/>
        <v>3760931.866064705</v>
      </c>
      <c r="M110" s="18">
        <f t="shared" si="36"/>
        <v>4579749.5826709056</v>
      </c>
      <c r="N110" s="18">
        <v>4940747</v>
      </c>
      <c r="O110" s="18">
        <v>5448099</v>
      </c>
      <c r="P110" s="18">
        <v>4421071</v>
      </c>
      <c r="Q110" s="18">
        <v>4411236</v>
      </c>
      <c r="R110" s="18">
        <v>5667823</v>
      </c>
      <c r="S110" s="18">
        <v>7357538</v>
      </c>
    </row>
    <row r="111" spans="1:19" x14ac:dyDescent="0.2">
      <c r="A111" s="10"/>
      <c r="B111" s="9"/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1:19" x14ac:dyDescent="0.2">
      <c r="A112" s="11" t="s">
        <v>6</v>
      </c>
      <c r="B112" s="12"/>
      <c r="C112" s="32">
        <v>4.34</v>
      </c>
      <c r="D112" s="32">
        <v>4.4263636363636403</v>
      </c>
      <c r="E112" s="30">
        <v>4.335</v>
      </c>
      <c r="F112" s="30">
        <v>5.1361538461538503</v>
      </c>
      <c r="G112" s="30">
        <v>5.1363636363636402</v>
      </c>
      <c r="H112" s="30">
        <v>5.05375</v>
      </c>
      <c r="I112" s="30">
        <v>5.15</v>
      </c>
      <c r="J112" s="30">
        <v>5.5590909090909104</v>
      </c>
      <c r="K112" s="30">
        <v>5.6911111111111099</v>
      </c>
      <c r="L112" s="30">
        <v>5.9066666666666698</v>
      </c>
      <c r="M112" s="32">
        <v>5.032</v>
      </c>
      <c r="N112" s="30">
        <v>5.7874999999999996</v>
      </c>
      <c r="O112" s="30">
        <v>6.9242857142857099</v>
      </c>
      <c r="P112" s="30">
        <v>8.7237500000000008</v>
      </c>
      <c r="Q112" s="30">
        <v>10.1522222222222</v>
      </c>
      <c r="R112" s="30">
        <v>9.7288888888888891</v>
      </c>
      <c r="S112" s="30">
        <v>7.7922222222222199</v>
      </c>
    </row>
    <row r="115" spans="1:19" s="5" customFormat="1" ht="15.75" x14ac:dyDescent="0.25">
      <c r="A115" s="34" t="s">
        <v>56</v>
      </c>
      <c r="B115" s="15"/>
    </row>
    <row r="116" spans="1:19" x14ac:dyDescent="0.2">
      <c r="A116" s="10" t="s">
        <v>123</v>
      </c>
      <c r="B116" s="15"/>
    </row>
    <row r="117" spans="1:19" s="5" customFormat="1" x14ac:dyDescent="0.2">
      <c r="A117" s="35"/>
      <c r="B117" s="36"/>
      <c r="C117" s="36">
        <v>2008</v>
      </c>
      <c r="D117" s="36">
        <v>2009</v>
      </c>
      <c r="E117" s="37">
        <v>2010</v>
      </c>
      <c r="F117" s="37">
        <v>2011</v>
      </c>
      <c r="G117" s="37">
        <v>2012</v>
      </c>
      <c r="H117" s="37">
        <v>2013</v>
      </c>
      <c r="I117" s="37">
        <v>2014</v>
      </c>
      <c r="J117" s="37">
        <v>2015</v>
      </c>
      <c r="K117" s="37">
        <v>2016</v>
      </c>
      <c r="L117" s="37">
        <v>2017</v>
      </c>
      <c r="M117" s="37">
        <v>2018</v>
      </c>
      <c r="N117" s="37">
        <v>2019</v>
      </c>
      <c r="O117" s="37">
        <v>2020</v>
      </c>
      <c r="P117" s="37">
        <v>2021</v>
      </c>
      <c r="Q117" s="37">
        <v>2022</v>
      </c>
      <c r="R117" s="37">
        <v>2023</v>
      </c>
      <c r="S117" s="37">
        <v>2024</v>
      </c>
    </row>
    <row r="118" spans="1:19" x14ac:dyDescent="0.2">
      <c r="A118" s="10" t="s">
        <v>99</v>
      </c>
      <c r="B118" s="9" t="s">
        <v>4</v>
      </c>
      <c r="C118" s="31">
        <f t="shared" ref="C118:O118" si="37">C25/(C98+C99)</f>
        <v>0.82248880077282505</v>
      </c>
      <c r="D118" s="31">
        <f t="shared" si="37"/>
        <v>0.99624031797128731</v>
      </c>
      <c r="E118" s="31">
        <f t="shared" si="37"/>
        <v>1.5688941689638209</v>
      </c>
      <c r="F118" s="31">
        <f t="shared" si="37"/>
        <v>1.0428634088673818</v>
      </c>
      <c r="G118" s="31">
        <f t="shared" si="37"/>
        <v>1.1268943658608161</v>
      </c>
      <c r="H118" s="31">
        <f t="shared" si="37"/>
        <v>1.2198953798167522</v>
      </c>
      <c r="I118" s="31">
        <f t="shared" si="37"/>
        <v>1.3999265681994868</v>
      </c>
      <c r="J118" s="31">
        <f t="shared" si="37"/>
        <v>1.8750816094087854</v>
      </c>
      <c r="K118" s="31">
        <f t="shared" si="37"/>
        <v>1.5391840953540117</v>
      </c>
      <c r="L118" s="31">
        <f t="shared" si="37"/>
        <v>1.1482955186815642</v>
      </c>
      <c r="M118" s="31">
        <f t="shared" si="37"/>
        <v>1.579737208598244</v>
      </c>
      <c r="N118" s="31">
        <f t="shared" si="37"/>
        <v>2.3803359616043882</v>
      </c>
      <c r="O118" s="31">
        <f t="shared" si="37"/>
        <v>1.718498218246808</v>
      </c>
      <c r="P118" s="31">
        <f t="shared" ref="P118:S118" si="38">P25/(P98+P99)</f>
        <v>2.2670251987146965</v>
      </c>
      <c r="Q118" s="31">
        <f t="shared" si="38"/>
        <v>2.3444871651446189</v>
      </c>
      <c r="R118" s="31">
        <f t="shared" si="38"/>
        <v>2.4835304442791881</v>
      </c>
      <c r="S118" s="31">
        <f t="shared" si="38"/>
        <v>2.8264851248630749</v>
      </c>
    </row>
    <row r="119" spans="1:19" x14ac:dyDescent="0.2">
      <c r="A119" s="10" t="s">
        <v>100</v>
      </c>
      <c r="B119" s="9" t="s">
        <v>4</v>
      </c>
      <c r="C119" s="31">
        <f t="shared" ref="C119:O119" si="39">C26/(C98+C99)</f>
        <v>0.84247901020836002</v>
      </c>
      <c r="D119" s="31">
        <f t="shared" si="39"/>
        <v>0.99860559077620137</v>
      </c>
      <c r="E119" s="31">
        <f t="shared" si="39"/>
        <v>0.92999213318580654</v>
      </c>
      <c r="F119" s="31">
        <f t="shared" si="39"/>
        <v>1.032784786684128</v>
      </c>
      <c r="G119" s="31">
        <f t="shared" si="39"/>
        <v>0.9727214071674779</v>
      </c>
      <c r="H119" s="31">
        <f t="shared" si="39"/>
        <v>1.3693838456040028</v>
      </c>
      <c r="I119" s="31">
        <f t="shared" si="39"/>
        <v>1.59384895054715</v>
      </c>
      <c r="J119" s="31">
        <f t="shared" si="39"/>
        <v>1.6634917688143147</v>
      </c>
      <c r="K119" s="31">
        <f t="shared" si="39"/>
        <v>1.6340725564854832</v>
      </c>
      <c r="L119" s="31">
        <f t="shared" si="39"/>
        <v>1.7430789028106966</v>
      </c>
      <c r="M119" s="31">
        <f t="shared" si="39"/>
        <v>2.0139568876778684</v>
      </c>
      <c r="N119" s="31">
        <f t="shared" si="39"/>
        <v>2.5888937949948576</v>
      </c>
      <c r="O119" s="31">
        <f t="shared" si="39"/>
        <v>2.3754392541325684</v>
      </c>
      <c r="P119" s="31">
        <f t="shared" ref="P119:S119" si="40">P26/(P98+P99)</f>
        <v>2.4807197699983088</v>
      </c>
      <c r="Q119" s="31">
        <f t="shared" si="40"/>
        <v>2.6483785433484264</v>
      </c>
      <c r="R119" s="31">
        <f t="shared" si="40"/>
        <v>4.7673041786813659</v>
      </c>
      <c r="S119" s="31">
        <f t="shared" si="40"/>
        <v>4.5489525386909584</v>
      </c>
    </row>
    <row r="120" spans="1:19" x14ac:dyDescent="0.2">
      <c r="A120" s="10" t="s">
        <v>101</v>
      </c>
      <c r="B120" s="9" t="s">
        <v>4</v>
      </c>
      <c r="C120" s="31">
        <f t="shared" ref="C120:O120" si="41">C27/(C98+C99)</f>
        <v>0.15778997650132048</v>
      </c>
      <c r="D120" s="31">
        <f t="shared" si="41"/>
        <v>0.15162947147127367</v>
      </c>
      <c r="E120" s="31">
        <f t="shared" si="41"/>
        <v>0.15812405262451062</v>
      </c>
      <c r="F120" s="31">
        <f t="shared" si="41"/>
        <v>0.12174602607310073</v>
      </c>
      <c r="G120" s="31">
        <f t="shared" si="41"/>
        <v>0.13401216362261184</v>
      </c>
      <c r="H120" s="31">
        <f t="shared" si="41"/>
        <v>0.13229365130937681</v>
      </c>
      <c r="I120" s="31">
        <f t="shared" si="41"/>
        <v>0.10572648448244969</v>
      </c>
      <c r="J120" s="31">
        <f t="shared" si="41"/>
        <v>0.14547784027335256</v>
      </c>
      <c r="K120" s="31">
        <f t="shared" si="41"/>
        <v>0.15690326294611151</v>
      </c>
      <c r="L120" s="31">
        <f t="shared" si="41"/>
        <v>0.13894350378146469</v>
      </c>
      <c r="M120" s="31">
        <f t="shared" si="41"/>
        <v>0.17514168937329699</v>
      </c>
      <c r="N120" s="31">
        <f t="shared" si="41"/>
        <v>0.27006760370243399</v>
      </c>
      <c r="O120" s="31">
        <f t="shared" si="41"/>
        <v>0.19337837625699109</v>
      </c>
      <c r="P120" s="31">
        <f t="shared" ref="P120:S120" si="42">P27/(P98+P99)</f>
        <v>0.23191521506285587</v>
      </c>
      <c r="Q120" s="31">
        <f t="shared" si="42"/>
        <v>0.16225792966197</v>
      </c>
      <c r="R120" s="31">
        <f t="shared" si="42"/>
        <v>0.22662995466263497</v>
      </c>
      <c r="S120" s="31">
        <f t="shared" si="42"/>
        <v>0.31467045925072462</v>
      </c>
    </row>
    <row r="121" spans="1:19" x14ac:dyDescent="0.2">
      <c r="A121" s="10" t="s">
        <v>102</v>
      </c>
      <c r="B121" s="9" t="s">
        <v>4</v>
      </c>
      <c r="C121" s="31">
        <f t="shared" ref="C121:O121" si="43">C28/(C98+C99)</f>
        <v>1.1943247170039066</v>
      </c>
      <c r="D121" s="31">
        <f t="shared" si="43"/>
        <v>1.3147213480931583</v>
      </c>
      <c r="E121" s="31">
        <f t="shared" si="43"/>
        <v>1.3677092220808056</v>
      </c>
      <c r="F121" s="31">
        <f t="shared" si="43"/>
        <v>1.2177361972558607</v>
      </c>
      <c r="G121" s="31">
        <f t="shared" si="43"/>
        <v>1.6827199952340661</v>
      </c>
      <c r="H121" s="31">
        <f t="shared" si="43"/>
        <v>1.7364674117876404</v>
      </c>
      <c r="I121" s="31">
        <f t="shared" si="43"/>
        <v>1.236200442504338</v>
      </c>
      <c r="J121" s="31">
        <f t="shared" si="43"/>
        <v>1.1662948876835744</v>
      </c>
      <c r="K121" s="31">
        <f t="shared" si="43"/>
        <v>0.99229383020611051</v>
      </c>
      <c r="L121" s="31">
        <f t="shared" si="43"/>
        <v>0.72076684727395912</v>
      </c>
      <c r="M121" s="31">
        <f t="shared" si="43"/>
        <v>1.0347538601271571</v>
      </c>
      <c r="N121" s="31">
        <f t="shared" si="43"/>
        <v>1.5585294480630785</v>
      </c>
      <c r="O121" s="31">
        <f t="shared" si="43"/>
        <v>2.0057750590706722</v>
      </c>
      <c r="P121" s="31">
        <f t="shared" ref="P121:S121" si="44">P28/(P98+P99)</f>
        <v>1.6116903996843115</v>
      </c>
      <c r="Q121" s="31">
        <f t="shared" si="44"/>
        <v>1.8822047021555963</v>
      </c>
      <c r="R121" s="31">
        <f t="shared" si="44"/>
        <v>2.6240690465851428</v>
      </c>
      <c r="S121" s="31">
        <f t="shared" si="44"/>
        <v>4.1444870202318853</v>
      </c>
    </row>
    <row r="122" spans="1:19" x14ac:dyDescent="0.2">
      <c r="A122" s="10" t="s">
        <v>103</v>
      </c>
      <c r="B122" s="9" t="s">
        <v>4</v>
      </c>
      <c r="C122" s="31">
        <f t="shared" ref="C122:O122" si="45">C30/(C98+C99)</f>
        <v>1.6503184912996123</v>
      </c>
      <c r="D122" s="31">
        <f t="shared" si="45"/>
        <v>1.8430978550077188</v>
      </c>
      <c r="E122" s="31">
        <f t="shared" si="45"/>
        <v>1.8843796409406972</v>
      </c>
      <c r="F122" s="31">
        <f t="shared" si="45"/>
        <v>1.8638904682844759</v>
      </c>
      <c r="G122" s="31">
        <f t="shared" si="45"/>
        <v>2.3522618359648293</v>
      </c>
      <c r="H122" s="31">
        <f t="shared" si="45"/>
        <v>1.820398336474105</v>
      </c>
      <c r="I122" s="31">
        <f t="shared" si="45"/>
        <v>2.0199051605573177</v>
      </c>
      <c r="J122" s="31">
        <f t="shared" si="45"/>
        <v>2.0359873659704002</v>
      </c>
      <c r="K122" s="31">
        <f t="shared" si="45"/>
        <v>1.9931571506409669</v>
      </c>
      <c r="L122" s="31">
        <f t="shared" si="45"/>
        <v>2.0206775031041819</v>
      </c>
      <c r="M122" s="31">
        <f t="shared" si="45"/>
        <v>2.5911708749621556</v>
      </c>
      <c r="N122" s="31">
        <f t="shared" si="45"/>
        <v>2.8536211175865613</v>
      </c>
      <c r="O122" s="31">
        <f t="shared" si="45"/>
        <v>2.815841738644802</v>
      </c>
      <c r="P122" s="31">
        <f t="shared" ref="P122:S122" si="46">P30/(P98+P99)</f>
        <v>3.1220754270251989</v>
      </c>
      <c r="Q122" s="31">
        <f t="shared" si="46"/>
        <v>3.2924981011204859</v>
      </c>
      <c r="R122" s="31">
        <f t="shared" si="46"/>
        <v>4.0627074508564069</v>
      </c>
      <c r="S122" s="31">
        <f t="shared" si="46"/>
        <v>4.0149192206369015</v>
      </c>
    </row>
    <row r="123" spans="1:19" x14ac:dyDescent="0.2">
      <c r="A123" s="10" t="s">
        <v>104</v>
      </c>
      <c r="B123" s="9" t="s">
        <v>4</v>
      </c>
      <c r="C123" s="31">
        <f t="shared" ref="C123:O123" si="47">C32/(C98+C99)</f>
        <v>0.43261416678787012</v>
      </c>
      <c r="D123" s="31">
        <f t="shared" si="47"/>
        <v>0.52333731892388935</v>
      </c>
      <c r="E123" s="31">
        <f t="shared" si="47"/>
        <v>0.53698240519849461</v>
      </c>
      <c r="F123" s="31">
        <f t="shared" si="47"/>
        <v>0.58590180187247021</v>
      </c>
      <c r="G123" s="31">
        <f t="shared" si="47"/>
        <v>0.71938322129720433</v>
      </c>
      <c r="H123" s="31">
        <f t="shared" si="47"/>
        <v>1.170290207290922</v>
      </c>
      <c r="I123" s="31">
        <f t="shared" si="47"/>
        <v>0.80921371763439665</v>
      </c>
      <c r="J123" s="31">
        <f t="shared" si="47"/>
        <v>1.2395681951601307</v>
      </c>
      <c r="K123" s="31">
        <f t="shared" si="47"/>
        <v>0.88793722710615119</v>
      </c>
      <c r="L123" s="31">
        <f t="shared" si="47"/>
        <v>1.1825235353877408</v>
      </c>
      <c r="M123" s="31">
        <f t="shared" si="47"/>
        <v>1.2825884347562821</v>
      </c>
      <c r="N123" s="31">
        <f t="shared" si="47"/>
        <v>1.0636067192320877</v>
      </c>
      <c r="O123" s="31">
        <f t="shared" si="47"/>
        <v>1.5519572169923739</v>
      </c>
      <c r="P123" s="31">
        <f t="shared" ref="P123:S123" si="48">P32/(P98+P99)</f>
        <v>1.2596818309938553</v>
      </c>
      <c r="Q123" s="31">
        <f t="shared" si="48"/>
        <v>1.2737514989862828</v>
      </c>
      <c r="R123" s="31">
        <f t="shared" si="48"/>
        <v>1.8961293833067696</v>
      </c>
      <c r="S123" s="31">
        <f t="shared" si="48"/>
        <v>1.923503450300577</v>
      </c>
    </row>
    <row r="124" spans="1:19" x14ac:dyDescent="0.2">
      <c r="A124" s="10" t="s">
        <v>105</v>
      </c>
      <c r="B124" s="9" t="s">
        <v>4</v>
      </c>
      <c r="C124" s="31">
        <f t="shared" ref="C124:O124" si="49">C33/(C98+C99)</f>
        <v>0.44644107684732193</v>
      </c>
      <c r="D124" s="31">
        <f t="shared" si="49"/>
        <v>0.46211437768945174</v>
      </c>
      <c r="E124" s="31">
        <f t="shared" si="49"/>
        <v>0.52995670054300381</v>
      </c>
      <c r="F124" s="31">
        <f t="shared" si="49"/>
        <v>0.47663957120067518</v>
      </c>
      <c r="G124" s="31">
        <f t="shared" si="49"/>
        <v>0.48868596501449491</v>
      </c>
      <c r="H124" s="31">
        <f t="shared" si="49"/>
        <v>0.41228975242056015</v>
      </c>
      <c r="I124" s="31">
        <f t="shared" si="49"/>
        <v>0.49666142438557731</v>
      </c>
      <c r="J124" s="31">
        <f t="shared" si="49"/>
        <v>0.55190052332378259</v>
      </c>
      <c r="K124" s="31">
        <f t="shared" si="49"/>
        <v>0.5425877954955749</v>
      </c>
      <c r="L124" s="31">
        <f t="shared" si="49"/>
        <v>0.53745473529743559</v>
      </c>
      <c r="M124" s="31">
        <f t="shared" si="49"/>
        <v>0.94114338480169546</v>
      </c>
      <c r="N124" s="31">
        <f t="shared" si="49"/>
        <v>1.0866918066506686</v>
      </c>
      <c r="O124" s="31">
        <f t="shared" si="49"/>
        <v>0.67927110572401594</v>
      </c>
      <c r="P124" s="31">
        <f t="shared" ref="P124:S124" si="50">P33/(P98+P99)</f>
        <v>0.92768250746941772</v>
      </c>
      <c r="Q124" s="31">
        <f t="shared" si="50"/>
        <v>0.75575718679282688</v>
      </c>
      <c r="R124" s="31">
        <f t="shared" si="50"/>
        <v>1.2225540739769694</v>
      </c>
      <c r="S124" s="31">
        <f t="shared" si="50"/>
        <v>1.1082852913194785</v>
      </c>
    </row>
    <row r="125" spans="1:19" x14ac:dyDescent="0.2">
      <c r="A125" s="10" t="s">
        <v>106</v>
      </c>
      <c r="B125" s="9" t="s">
        <v>4</v>
      </c>
      <c r="C125" s="31">
        <f t="shared" ref="C125:O125" si="51">C34/(C98+C99)</f>
        <v>2.2730030261142704</v>
      </c>
      <c r="D125" s="31">
        <f t="shared" si="51"/>
        <v>2.4932372630818218</v>
      </c>
      <c r="E125" s="31">
        <f t="shared" si="51"/>
        <v>2.4579328186859266</v>
      </c>
      <c r="F125" s="31">
        <f t="shared" si="51"/>
        <v>3.0603138296415722</v>
      </c>
      <c r="G125" s="31">
        <f t="shared" si="51"/>
        <v>3.3279554548131416</v>
      </c>
      <c r="H125" s="31">
        <f t="shared" si="51"/>
        <v>2.8920926635908768</v>
      </c>
      <c r="I125" s="31">
        <f t="shared" si="51"/>
        <v>2.3056168151647447</v>
      </c>
      <c r="J125" s="31">
        <f t="shared" si="51"/>
        <v>3.7289775868903048</v>
      </c>
      <c r="K125" s="31">
        <f t="shared" si="51"/>
        <v>2.7569140861025061</v>
      </c>
      <c r="L125" s="31">
        <f t="shared" si="51"/>
        <v>4.6792185912631155</v>
      </c>
      <c r="M125" s="31">
        <f t="shared" si="51"/>
        <v>4.8359875870420828</v>
      </c>
      <c r="N125" s="31">
        <f t="shared" si="51"/>
        <v>3.0097958176208435</v>
      </c>
      <c r="O125" s="31">
        <f t="shared" si="51"/>
        <v>5.0683407360964505</v>
      </c>
      <c r="P125" s="31">
        <f t="shared" ref="P125:S125" si="52">P34/(P98+P99)</f>
        <v>4.4381306725294545</v>
      </c>
      <c r="Q125" s="31">
        <f t="shared" si="52"/>
        <v>3.0889342918994878</v>
      </c>
      <c r="R125" s="31">
        <f t="shared" si="52"/>
        <v>4.2130658555710694</v>
      </c>
      <c r="S125" s="31">
        <f t="shared" si="52"/>
        <v>5.8863665004410679</v>
      </c>
    </row>
    <row r="126" spans="1:19" x14ac:dyDescent="0.2">
      <c r="A126" s="10" t="s">
        <v>107</v>
      </c>
      <c r="B126" s="9" t="s">
        <v>4</v>
      </c>
      <c r="C126" s="31">
        <f t="shared" ref="C126:O126" si="53">(C40-C39)/(C98+C99)</f>
        <v>0.18372564746066605</v>
      </c>
      <c r="D126" s="31">
        <f t="shared" si="53"/>
        <v>0.14202700128108245</v>
      </c>
      <c r="E126" s="31">
        <f t="shared" si="53"/>
        <v>0.17990393532583371</v>
      </c>
      <c r="F126" s="31">
        <f t="shared" si="53"/>
        <v>0.27972258748162604</v>
      </c>
      <c r="G126" s="31">
        <f t="shared" si="53"/>
        <v>0.17538305910857163</v>
      </c>
      <c r="H126" s="31">
        <f t="shared" si="53"/>
        <v>0.38416154395997143</v>
      </c>
      <c r="I126" s="31">
        <f t="shared" si="53"/>
        <v>0.24099384081803552</v>
      </c>
      <c r="J126" s="31">
        <f t="shared" si="53"/>
        <v>0.1976864874086183</v>
      </c>
      <c r="K126" s="31">
        <f t="shared" si="53"/>
        <v>0.18982310456101043</v>
      </c>
      <c r="L126" s="31">
        <f t="shared" si="53"/>
        <v>0.12690992211310498</v>
      </c>
      <c r="M126" s="31">
        <f t="shared" si="53"/>
        <v>0.14501271571298818</v>
      </c>
      <c r="N126" s="31">
        <f t="shared" si="53"/>
        <v>0.20786177579705176</v>
      </c>
      <c r="O126" s="31">
        <f t="shared" si="53"/>
        <v>0.25419869152574304</v>
      </c>
      <c r="P126" s="31">
        <f t="shared" ref="P126:S126" si="54">(P40-P39)/(P98+P99)</f>
        <v>0.21678380968487512</v>
      </c>
      <c r="Q126" s="31">
        <f t="shared" si="54"/>
        <v>0.44701488289752334</v>
      </c>
      <c r="R126" s="31">
        <f t="shared" si="54"/>
        <v>1.0233694428954994</v>
      </c>
      <c r="S126" s="31">
        <f t="shared" si="54"/>
        <v>0.67559604179043575</v>
      </c>
    </row>
    <row r="127" spans="1:19" x14ac:dyDescent="0.2">
      <c r="A127" s="11" t="s">
        <v>108</v>
      </c>
      <c r="B127" s="12" t="s">
        <v>4</v>
      </c>
      <c r="C127" s="33">
        <f t="shared" ref="C127:D127" si="55">SUM(C118:C126)</f>
        <v>8.0031849129961525</v>
      </c>
      <c r="D127" s="33">
        <f t="shared" si="55"/>
        <v>8.9250105442958851</v>
      </c>
      <c r="E127" s="33">
        <f t="shared" ref="E127:O127" si="56">SUM(E118:E126)</f>
        <v>9.613875077548899</v>
      </c>
      <c r="F127" s="33">
        <f t="shared" si="56"/>
        <v>9.6815986773612899</v>
      </c>
      <c r="G127" s="33">
        <f t="shared" si="56"/>
        <v>10.980017468083215</v>
      </c>
      <c r="H127" s="33">
        <f t="shared" si="56"/>
        <v>11.137272792254208</v>
      </c>
      <c r="I127" s="33">
        <f t="shared" si="56"/>
        <v>10.208093404293496</v>
      </c>
      <c r="J127" s="33">
        <f t="shared" si="56"/>
        <v>12.604466264933261</v>
      </c>
      <c r="K127" s="33">
        <f t="shared" si="56"/>
        <v>10.692873108897928</v>
      </c>
      <c r="L127" s="33">
        <f t="shared" si="56"/>
        <v>12.297869059713264</v>
      </c>
      <c r="M127" s="33">
        <f t="shared" si="56"/>
        <v>14.599492643051773</v>
      </c>
      <c r="N127" s="33">
        <f t="shared" si="56"/>
        <v>15.019404045251969</v>
      </c>
      <c r="O127" s="33">
        <f t="shared" si="56"/>
        <v>16.662700396690425</v>
      </c>
      <c r="P127" s="33">
        <f t="shared" ref="P127:S127" si="57">SUM(P118:P126)</f>
        <v>16.555704831162977</v>
      </c>
      <c r="Q127" s="33">
        <f t="shared" si="57"/>
        <v>15.895284302007219</v>
      </c>
      <c r="R127" s="33">
        <f t="shared" si="57"/>
        <v>22.519359830815048</v>
      </c>
      <c r="S127" s="33">
        <f t="shared" si="57"/>
        <v>25.443265647525102</v>
      </c>
    </row>
    <row r="128" spans="1:19" x14ac:dyDescent="0.2">
      <c r="A128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5922-A66F-44F5-AF55-2213D5477876}">
  <dimension ref="A1:H128"/>
  <sheetViews>
    <sheetView workbookViewId="0">
      <selection activeCell="A7" sqref="A7"/>
    </sheetView>
  </sheetViews>
  <sheetFormatPr baseColWidth="10" defaultRowHeight="12.75" x14ac:dyDescent="0.2"/>
  <cols>
    <col min="1" max="1" width="44" style="1" customWidth="1"/>
    <col min="2" max="2" width="3.28515625" style="1" bestFit="1" customWidth="1"/>
    <col min="3" max="8" width="11.140625" style="1" bestFit="1" customWidth="1"/>
    <col min="9" max="16384" width="11.42578125" style="51"/>
  </cols>
  <sheetData>
    <row r="1" spans="1:8" ht="20.25" x14ac:dyDescent="0.3">
      <c r="A1" s="50" t="s">
        <v>111</v>
      </c>
      <c r="B1" s="5"/>
      <c r="C1" s="5"/>
      <c r="D1" s="5"/>
      <c r="E1" s="5"/>
      <c r="F1" s="5"/>
      <c r="G1" s="5"/>
      <c r="H1" s="5"/>
    </row>
    <row r="2" spans="1:8" ht="15" x14ac:dyDescent="0.2">
      <c r="A2" s="52" t="s">
        <v>124</v>
      </c>
      <c r="B2" s="5"/>
      <c r="C2" s="5"/>
      <c r="D2" s="5"/>
      <c r="E2" s="5"/>
      <c r="F2" s="5"/>
      <c r="G2" s="5"/>
      <c r="H2" s="5"/>
    </row>
    <row r="3" spans="1:8" x14ac:dyDescent="0.2">
      <c r="A3" s="8"/>
    </row>
    <row r="4" spans="1:8" ht="15" x14ac:dyDescent="0.25">
      <c r="A4" s="41" t="s">
        <v>125</v>
      </c>
    </row>
    <row r="5" spans="1:8" x14ac:dyDescent="0.2">
      <c r="A5" s="1" t="s">
        <v>0</v>
      </c>
    </row>
    <row r="6" spans="1:8" x14ac:dyDescent="0.2">
      <c r="A6" s="1" t="str">
        <f>Forklaring!A6</f>
        <v>Oppdatert pr. 13.11.2025</v>
      </c>
    </row>
    <row r="9" spans="1:8" ht="15.75" x14ac:dyDescent="0.25">
      <c r="A9" s="34" t="s">
        <v>34</v>
      </c>
      <c r="B9" s="15"/>
      <c r="C9" s="5"/>
      <c r="D9" s="5"/>
      <c r="E9" s="5"/>
      <c r="F9" s="5"/>
      <c r="G9" s="5"/>
      <c r="H9" s="5"/>
    </row>
    <row r="10" spans="1:8" x14ac:dyDescent="0.2">
      <c r="A10" s="35"/>
      <c r="B10" s="36"/>
      <c r="C10" s="37">
        <v>2019</v>
      </c>
      <c r="D10" s="37">
        <v>2020</v>
      </c>
      <c r="E10" s="37">
        <v>2021</v>
      </c>
      <c r="F10" s="37">
        <v>2022</v>
      </c>
      <c r="G10" s="37">
        <v>2023</v>
      </c>
      <c r="H10" s="37">
        <v>2024</v>
      </c>
    </row>
    <row r="11" spans="1:8" x14ac:dyDescent="0.2">
      <c r="A11" s="10" t="s">
        <v>1</v>
      </c>
      <c r="B11" s="9" t="s">
        <v>2</v>
      </c>
      <c r="C11" s="2">
        <v>26</v>
      </c>
      <c r="D11" s="2">
        <v>25</v>
      </c>
      <c r="E11" s="2">
        <v>25</v>
      </c>
      <c r="F11" s="2">
        <v>28</v>
      </c>
      <c r="G11" s="56">
        <v>23</v>
      </c>
      <c r="H11" s="56">
        <v>24</v>
      </c>
    </row>
    <row r="12" spans="1:8" x14ac:dyDescent="0.2">
      <c r="A12" s="11" t="s">
        <v>17</v>
      </c>
      <c r="B12" s="12" t="s">
        <v>2</v>
      </c>
      <c r="C12" s="13">
        <v>40</v>
      </c>
      <c r="D12" s="13">
        <v>38</v>
      </c>
      <c r="E12" s="13">
        <v>38</v>
      </c>
      <c r="F12" s="13">
        <v>40</v>
      </c>
      <c r="G12" s="59">
        <v>33</v>
      </c>
      <c r="H12" s="59">
        <v>39</v>
      </c>
    </row>
    <row r="13" spans="1:8" x14ac:dyDescent="0.2">
      <c r="A13" s="53"/>
      <c r="B13" s="9"/>
    </row>
    <row r="14" spans="1:8" x14ac:dyDescent="0.2">
      <c r="A14" s="10"/>
      <c r="B14" s="9"/>
    </row>
    <row r="15" spans="1:8" ht="15.75" x14ac:dyDescent="0.25">
      <c r="A15" s="34" t="s">
        <v>35</v>
      </c>
      <c r="B15" s="15"/>
      <c r="C15" s="5"/>
      <c r="D15" s="5"/>
      <c r="E15" s="5"/>
      <c r="F15" s="5"/>
      <c r="G15" s="5"/>
      <c r="H15" s="5"/>
    </row>
    <row r="16" spans="1:8" x14ac:dyDescent="0.2">
      <c r="A16" s="10" t="s">
        <v>126</v>
      </c>
      <c r="B16" s="15"/>
    </row>
    <row r="17" spans="1:8" x14ac:dyDescent="0.2">
      <c r="A17" s="35"/>
      <c r="B17" s="36"/>
      <c r="C17" s="37">
        <v>2019</v>
      </c>
      <c r="D17" s="37">
        <v>2020</v>
      </c>
      <c r="E17" s="37">
        <v>2021</v>
      </c>
      <c r="F17" s="37">
        <v>2022</v>
      </c>
      <c r="G17" s="37">
        <v>2023</v>
      </c>
      <c r="H17" s="37">
        <v>2024</v>
      </c>
    </row>
    <row r="18" spans="1:8" x14ac:dyDescent="0.2">
      <c r="A18" s="16" t="s">
        <v>66</v>
      </c>
      <c r="B18" s="9" t="s">
        <v>4</v>
      </c>
      <c r="C18" s="18">
        <v>47646684</v>
      </c>
      <c r="D18" s="18">
        <v>55109910</v>
      </c>
      <c r="E18" s="18">
        <v>63565541</v>
      </c>
      <c r="F18" s="18">
        <v>66181370</v>
      </c>
      <c r="G18" s="18">
        <v>95001842</v>
      </c>
      <c r="H18" s="18">
        <v>89545354</v>
      </c>
    </row>
    <row r="19" spans="1:8" x14ac:dyDescent="0.2">
      <c r="A19" s="10" t="s">
        <v>67</v>
      </c>
      <c r="B19" s="9" t="s">
        <v>4</v>
      </c>
      <c r="C19" s="18">
        <v>2855951</v>
      </c>
      <c r="D19" s="18">
        <v>1519400</v>
      </c>
      <c r="E19" s="18">
        <v>2636415</v>
      </c>
      <c r="F19" s="18">
        <v>2878810</v>
      </c>
      <c r="G19" s="18">
        <v>3511661</v>
      </c>
      <c r="H19" s="18">
        <v>3910869</v>
      </c>
    </row>
    <row r="20" spans="1:8" x14ac:dyDescent="0.2">
      <c r="A20" s="10" t="s">
        <v>68</v>
      </c>
      <c r="B20" s="9" t="s">
        <v>4</v>
      </c>
      <c r="C20" s="18">
        <v>0</v>
      </c>
      <c r="D20" s="18">
        <v>776000</v>
      </c>
      <c r="E20" s="18">
        <v>0</v>
      </c>
      <c r="F20" s="18">
        <v>724383</v>
      </c>
      <c r="G20" s="18">
        <v>648743</v>
      </c>
      <c r="H20" s="18">
        <v>382686</v>
      </c>
    </row>
    <row r="21" spans="1:8" x14ac:dyDescent="0.2">
      <c r="A21" s="10" t="s">
        <v>69</v>
      </c>
      <c r="B21" s="9" t="s">
        <v>4</v>
      </c>
      <c r="C21" s="18">
        <v>72875</v>
      </c>
      <c r="D21" s="18">
        <v>0</v>
      </c>
      <c r="E21" s="18">
        <v>388749</v>
      </c>
      <c r="F21" s="18">
        <v>42819</v>
      </c>
      <c r="G21" s="18">
        <v>0</v>
      </c>
      <c r="H21" s="18">
        <v>85420</v>
      </c>
    </row>
    <row r="22" spans="1:8" x14ac:dyDescent="0.2">
      <c r="A22" s="10" t="s">
        <v>70</v>
      </c>
      <c r="B22" s="9" t="s">
        <v>4</v>
      </c>
      <c r="C22" s="18">
        <v>536937</v>
      </c>
      <c r="D22" s="18">
        <v>1447658</v>
      </c>
      <c r="E22" s="18">
        <v>262892</v>
      </c>
      <c r="F22" s="18">
        <v>829740</v>
      </c>
      <c r="G22" s="18">
        <v>822199</v>
      </c>
      <c r="H22" s="18">
        <v>1298624</v>
      </c>
    </row>
    <row r="23" spans="1:8" x14ac:dyDescent="0.2">
      <c r="A23" s="10" t="s">
        <v>36</v>
      </c>
      <c r="B23" s="9" t="s">
        <v>4</v>
      </c>
      <c r="C23" s="21">
        <v>51112448</v>
      </c>
      <c r="D23" s="21">
        <v>58852968</v>
      </c>
      <c r="E23" s="21">
        <v>66853598</v>
      </c>
      <c r="F23" s="21">
        <v>70657122</v>
      </c>
      <c r="G23" s="21">
        <v>99984447</v>
      </c>
      <c r="H23" s="21">
        <v>95222954</v>
      </c>
    </row>
    <row r="24" spans="1:8" x14ac:dyDescent="0.2">
      <c r="A24" s="10"/>
      <c r="B24" s="9"/>
      <c r="C24" s="23"/>
      <c r="D24" s="23"/>
      <c r="E24" s="23"/>
      <c r="F24" s="23"/>
      <c r="G24" s="23"/>
      <c r="H24" s="23"/>
    </row>
    <row r="25" spans="1:8" x14ac:dyDescent="0.2">
      <c r="A25" s="10" t="s">
        <v>127</v>
      </c>
      <c r="B25" s="9" t="s">
        <v>4</v>
      </c>
      <c r="C25" s="18">
        <v>7299746</v>
      </c>
      <c r="D25" s="18">
        <v>6917199</v>
      </c>
      <c r="E25" s="18">
        <v>8031470</v>
      </c>
      <c r="F25" s="18">
        <v>8040076</v>
      </c>
      <c r="G25" s="18">
        <v>9414226</v>
      </c>
      <c r="H25" s="18">
        <v>8905927</v>
      </c>
    </row>
    <row r="26" spans="1:8" x14ac:dyDescent="0.2">
      <c r="A26" s="10" t="s">
        <v>72</v>
      </c>
      <c r="B26" s="9" t="s">
        <v>4</v>
      </c>
      <c r="C26" s="18">
        <v>6724465</v>
      </c>
      <c r="D26" s="18">
        <v>8458287</v>
      </c>
      <c r="E26" s="18">
        <v>9418811</v>
      </c>
      <c r="F26" s="18">
        <v>10683438</v>
      </c>
      <c r="G26" s="18">
        <v>13541340</v>
      </c>
      <c r="H26" s="18">
        <v>14037921</v>
      </c>
    </row>
    <row r="27" spans="1:8" x14ac:dyDescent="0.2">
      <c r="A27" s="10" t="s">
        <v>73</v>
      </c>
      <c r="B27" s="9" t="s">
        <v>4</v>
      </c>
      <c r="C27" s="18">
        <v>390537</v>
      </c>
      <c r="D27" s="18">
        <v>428386</v>
      </c>
      <c r="E27" s="18">
        <v>519571</v>
      </c>
      <c r="F27" s="18">
        <v>503262</v>
      </c>
      <c r="G27" s="18">
        <v>567490</v>
      </c>
      <c r="H27" s="18">
        <v>603363</v>
      </c>
    </row>
    <row r="28" spans="1:8" x14ac:dyDescent="0.2">
      <c r="A28" s="10" t="s">
        <v>74</v>
      </c>
      <c r="B28" s="9" t="s">
        <v>4</v>
      </c>
      <c r="C28" s="18">
        <v>7855175</v>
      </c>
      <c r="D28" s="18">
        <v>10161377</v>
      </c>
      <c r="E28" s="18">
        <v>11553271</v>
      </c>
      <c r="F28" s="18">
        <v>9307138</v>
      </c>
      <c r="G28" s="18">
        <v>12190917</v>
      </c>
      <c r="H28" s="18">
        <v>13340410</v>
      </c>
    </row>
    <row r="29" spans="1:8" x14ac:dyDescent="0.2">
      <c r="A29" s="10" t="s">
        <v>75</v>
      </c>
      <c r="B29" s="9" t="s">
        <v>4</v>
      </c>
      <c r="C29" s="18">
        <v>4311198</v>
      </c>
      <c r="D29" s="18">
        <v>1830569</v>
      </c>
      <c r="E29" s="18">
        <v>747288</v>
      </c>
      <c r="F29" s="18">
        <v>3203503</v>
      </c>
      <c r="G29" s="18">
        <v>2899298</v>
      </c>
      <c r="H29" s="18">
        <v>1824509</v>
      </c>
    </row>
    <row r="30" spans="1:8" x14ac:dyDescent="0.2">
      <c r="A30" s="10" t="s">
        <v>76</v>
      </c>
      <c r="B30" s="9" t="s">
        <v>4</v>
      </c>
      <c r="C30" s="18">
        <v>7618163</v>
      </c>
      <c r="D30" s="18">
        <v>7439835</v>
      </c>
      <c r="E30" s="18">
        <v>8779563</v>
      </c>
      <c r="F30" s="18">
        <v>8187346</v>
      </c>
      <c r="G30" s="18">
        <v>10573136</v>
      </c>
      <c r="H30" s="18">
        <v>10525274</v>
      </c>
    </row>
    <row r="31" spans="1:8" x14ac:dyDescent="0.2">
      <c r="A31" s="10" t="s">
        <v>77</v>
      </c>
      <c r="B31" s="9" t="s">
        <v>4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</row>
    <row r="32" spans="1:8" x14ac:dyDescent="0.2">
      <c r="A32" s="10" t="s">
        <v>78</v>
      </c>
      <c r="B32" s="9" t="s">
        <v>4</v>
      </c>
      <c r="C32" s="18">
        <v>5578523</v>
      </c>
      <c r="D32" s="18">
        <v>7257000</v>
      </c>
      <c r="E32" s="18">
        <v>8278649</v>
      </c>
      <c r="F32" s="18">
        <v>7474482</v>
      </c>
      <c r="G32" s="18">
        <v>9173308</v>
      </c>
      <c r="H32" s="18">
        <v>7846304</v>
      </c>
    </row>
    <row r="33" spans="1:8" x14ac:dyDescent="0.2">
      <c r="A33" s="10" t="s">
        <v>79</v>
      </c>
      <c r="B33" s="9" t="s">
        <v>4</v>
      </c>
      <c r="C33" s="18">
        <v>2575748</v>
      </c>
      <c r="D33" s="18">
        <v>1783121</v>
      </c>
      <c r="E33" s="18">
        <v>3794261</v>
      </c>
      <c r="F33" s="18">
        <v>7189722</v>
      </c>
      <c r="G33" s="18">
        <v>5501521</v>
      </c>
      <c r="H33" s="18">
        <v>4139559</v>
      </c>
    </row>
    <row r="34" spans="1:8" x14ac:dyDescent="0.2">
      <c r="A34" s="10" t="s">
        <v>80</v>
      </c>
      <c r="B34" s="9" t="s">
        <v>4</v>
      </c>
      <c r="C34" s="18">
        <v>9709760</v>
      </c>
      <c r="D34" s="18">
        <v>9439304</v>
      </c>
      <c r="E34" s="18">
        <v>10552673</v>
      </c>
      <c r="F34" s="18">
        <v>11330505</v>
      </c>
      <c r="G34" s="18">
        <v>18833444</v>
      </c>
      <c r="H34" s="18">
        <v>17114804</v>
      </c>
    </row>
    <row r="35" spans="1:8" x14ac:dyDescent="0.2">
      <c r="A35" s="10" t="s">
        <v>37</v>
      </c>
      <c r="B35" s="9" t="s">
        <v>4</v>
      </c>
      <c r="C35" s="21">
        <v>43440918</v>
      </c>
      <c r="D35" s="21">
        <v>50053940</v>
      </c>
      <c r="E35" s="21">
        <v>60180981</v>
      </c>
      <c r="F35" s="21">
        <v>59512465</v>
      </c>
      <c r="G35" s="21">
        <v>76896083</v>
      </c>
      <c r="H35" s="21">
        <v>74689054</v>
      </c>
    </row>
    <row r="36" spans="1:8" x14ac:dyDescent="0.2">
      <c r="A36" s="10"/>
      <c r="B36" s="9"/>
      <c r="C36" s="21"/>
      <c r="D36" s="21"/>
      <c r="E36" s="21"/>
      <c r="F36" s="21"/>
      <c r="G36" s="21"/>
      <c r="H36" s="21"/>
    </row>
    <row r="37" spans="1:8" x14ac:dyDescent="0.2">
      <c r="A37" s="10" t="s">
        <v>38</v>
      </c>
      <c r="B37" s="9" t="s">
        <v>4</v>
      </c>
      <c r="C37" s="21">
        <v>7671530</v>
      </c>
      <c r="D37" s="21">
        <v>8799028</v>
      </c>
      <c r="E37" s="21">
        <v>6672617</v>
      </c>
      <c r="F37" s="21">
        <v>11144656</v>
      </c>
      <c r="G37" s="21">
        <v>23088363</v>
      </c>
      <c r="H37" s="21">
        <v>20533900</v>
      </c>
    </row>
    <row r="38" spans="1:8" x14ac:dyDescent="0.2">
      <c r="A38" s="10"/>
      <c r="B38" s="9"/>
      <c r="C38" s="23"/>
      <c r="D38" s="23"/>
      <c r="E38" s="23"/>
      <c r="F38" s="23"/>
      <c r="G38" s="23"/>
      <c r="H38" s="23"/>
    </row>
    <row r="39" spans="1:8" x14ac:dyDescent="0.2">
      <c r="A39" s="10" t="s">
        <v>81</v>
      </c>
      <c r="B39" s="9" t="s">
        <v>4</v>
      </c>
      <c r="C39" s="18">
        <v>226478</v>
      </c>
      <c r="D39" s="18">
        <v>525351</v>
      </c>
      <c r="E39" s="18">
        <v>288795</v>
      </c>
      <c r="F39" s="18">
        <v>491976</v>
      </c>
      <c r="G39" s="18">
        <v>838876</v>
      </c>
      <c r="H39" s="18">
        <v>1000951</v>
      </c>
    </row>
    <row r="40" spans="1:8" x14ac:dyDescent="0.2">
      <c r="A40" s="10" t="s">
        <v>82</v>
      </c>
      <c r="B40" s="9" t="s">
        <v>4</v>
      </c>
      <c r="C40" s="18">
        <v>2210528</v>
      </c>
      <c r="D40" s="18">
        <v>1733450</v>
      </c>
      <c r="E40" s="18">
        <v>1690704</v>
      </c>
      <c r="F40" s="18">
        <v>1956307</v>
      </c>
      <c r="G40" s="18">
        <v>3593025</v>
      </c>
      <c r="H40" s="18">
        <v>2476346</v>
      </c>
    </row>
    <row r="41" spans="1:8" x14ac:dyDescent="0.2">
      <c r="A41" s="10" t="s">
        <v>39</v>
      </c>
      <c r="B41" s="9" t="s">
        <v>4</v>
      </c>
      <c r="C41" s="21">
        <v>-1984050</v>
      </c>
      <c r="D41" s="21">
        <v>-1208098</v>
      </c>
      <c r="E41" s="21">
        <v>-1401908</v>
      </c>
      <c r="F41" s="21">
        <v>-1464331</v>
      </c>
      <c r="G41" s="20">
        <v>-2754149</v>
      </c>
      <c r="H41" s="20">
        <v>-1475395</v>
      </c>
    </row>
    <row r="42" spans="1:8" x14ac:dyDescent="0.2">
      <c r="A42" s="10"/>
      <c r="B42" s="9"/>
      <c r="C42" s="21"/>
      <c r="D42" s="21"/>
      <c r="E42" s="21"/>
      <c r="F42" s="21"/>
      <c r="G42" s="21"/>
      <c r="H42" s="21"/>
    </row>
    <row r="43" spans="1:8" x14ac:dyDescent="0.2">
      <c r="A43" s="11" t="s">
        <v>40</v>
      </c>
      <c r="B43" s="12" t="s">
        <v>4</v>
      </c>
      <c r="C43" s="21">
        <v>5687480</v>
      </c>
      <c r="D43" s="21">
        <v>7590930</v>
      </c>
      <c r="E43" s="21">
        <v>5270709</v>
      </c>
      <c r="F43" s="21">
        <v>9680325</v>
      </c>
      <c r="G43" s="21">
        <v>20334215</v>
      </c>
      <c r="H43" s="21">
        <v>19058504</v>
      </c>
    </row>
    <row r="44" spans="1:8" x14ac:dyDescent="0.2">
      <c r="A44" s="10"/>
      <c r="B44" s="9"/>
    </row>
    <row r="45" spans="1:8" x14ac:dyDescent="0.2">
      <c r="A45" s="10"/>
      <c r="B45" s="9"/>
    </row>
    <row r="46" spans="1:8" ht="15.75" x14ac:dyDescent="0.25">
      <c r="A46" s="34" t="s">
        <v>41</v>
      </c>
      <c r="B46" s="15"/>
      <c r="C46" s="5"/>
      <c r="D46" s="5"/>
      <c r="E46" s="5"/>
      <c r="F46" s="5"/>
      <c r="G46" s="5"/>
      <c r="H46" s="5"/>
    </row>
    <row r="47" spans="1:8" x14ac:dyDescent="0.2">
      <c r="A47" s="10" t="s">
        <v>126</v>
      </c>
      <c r="B47" s="15"/>
    </row>
    <row r="48" spans="1:8" x14ac:dyDescent="0.2">
      <c r="A48" s="35"/>
      <c r="B48" s="36"/>
      <c r="C48" s="37">
        <v>2019</v>
      </c>
      <c r="D48" s="37">
        <v>2020</v>
      </c>
      <c r="E48" s="37">
        <v>2021</v>
      </c>
      <c r="F48" s="37">
        <v>2022</v>
      </c>
      <c r="G48" s="37">
        <v>2023</v>
      </c>
      <c r="H48" s="37">
        <v>2024</v>
      </c>
    </row>
    <row r="49" spans="1:8" x14ac:dyDescent="0.2">
      <c r="A49" s="24" t="s">
        <v>83</v>
      </c>
      <c r="B49" s="25"/>
      <c r="C49" s="27"/>
      <c r="D49" s="27"/>
      <c r="E49" s="27"/>
      <c r="F49" s="27"/>
      <c r="G49" s="27"/>
      <c r="H49" s="27"/>
    </row>
    <row r="50" spans="1:8" x14ac:dyDescent="0.2">
      <c r="A50" s="10" t="s">
        <v>84</v>
      </c>
      <c r="B50" s="9" t="s">
        <v>4</v>
      </c>
      <c r="C50" s="20">
        <v>1273159</v>
      </c>
      <c r="D50" s="20">
        <v>909932</v>
      </c>
      <c r="E50" s="20">
        <v>1226377</v>
      </c>
      <c r="F50" s="20">
        <v>1255698</v>
      </c>
      <c r="G50" s="20">
        <v>1290832</v>
      </c>
      <c r="H50" s="20">
        <v>1614120</v>
      </c>
    </row>
    <row r="51" spans="1:8" x14ac:dyDescent="0.2">
      <c r="A51" s="10"/>
      <c r="B51" s="9"/>
      <c r="C51" s="18"/>
      <c r="D51" s="18"/>
      <c r="E51" s="18"/>
      <c r="F51" s="18"/>
      <c r="G51" s="18"/>
      <c r="H51" s="18"/>
    </row>
    <row r="52" spans="1:8" x14ac:dyDescent="0.2">
      <c r="A52" s="10" t="s">
        <v>85</v>
      </c>
      <c r="B52" s="9" t="s">
        <v>4</v>
      </c>
      <c r="C52" s="18">
        <v>63127658</v>
      </c>
      <c r="D52" s="18">
        <v>64052566</v>
      </c>
      <c r="E52" s="18">
        <v>67379786</v>
      </c>
      <c r="F52" s="18">
        <v>61226041</v>
      </c>
      <c r="G52" s="18">
        <v>89152797</v>
      </c>
      <c r="H52" s="18">
        <v>68252301</v>
      </c>
    </row>
    <row r="53" spans="1:8" x14ac:dyDescent="0.2">
      <c r="A53" s="10" t="s">
        <v>86</v>
      </c>
      <c r="B53" s="9" t="s">
        <v>4</v>
      </c>
      <c r="C53" s="18">
        <v>31947953</v>
      </c>
      <c r="D53" s="18">
        <v>25504788</v>
      </c>
      <c r="E53" s="18">
        <v>32624449</v>
      </c>
      <c r="F53" s="18">
        <v>29751574</v>
      </c>
      <c r="G53" s="18">
        <v>35286691</v>
      </c>
      <c r="H53" s="18">
        <v>31585305</v>
      </c>
    </row>
    <row r="54" spans="1:8" x14ac:dyDescent="0.2">
      <c r="A54" s="10" t="s">
        <v>87</v>
      </c>
      <c r="B54" s="9" t="s">
        <v>4</v>
      </c>
      <c r="C54" s="18">
        <v>687573</v>
      </c>
      <c r="D54" s="18">
        <v>2789417</v>
      </c>
      <c r="E54" s="18">
        <v>1569725</v>
      </c>
      <c r="F54" s="18">
        <v>315391</v>
      </c>
      <c r="G54" s="18">
        <v>773361</v>
      </c>
      <c r="H54" s="18">
        <v>913513</v>
      </c>
    </row>
    <row r="55" spans="1:8" x14ac:dyDescent="0.2">
      <c r="A55" s="10" t="s">
        <v>21</v>
      </c>
      <c r="B55" s="9" t="s">
        <v>4</v>
      </c>
      <c r="C55" s="20">
        <v>95763184</v>
      </c>
      <c r="D55" s="20">
        <v>92346770</v>
      </c>
      <c r="E55" s="20">
        <v>101573959</v>
      </c>
      <c r="F55" s="20">
        <v>91293005</v>
      </c>
      <c r="G55" s="20">
        <v>125212849</v>
      </c>
      <c r="H55" s="20">
        <v>100751119</v>
      </c>
    </row>
    <row r="56" spans="1:8" x14ac:dyDescent="0.2">
      <c r="A56" s="10"/>
      <c r="B56" s="9"/>
      <c r="C56" s="18"/>
      <c r="D56" s="18"/>
      <c r="E56" s="18"/>
      <c r="F56" s="18"/>
      <c r="G56" s="18"/>
      <c r="H56" s="18"/>
    </row>
    <row r="57" spans="1:8" x14ac:dyDescent="0.2">
      <c r="A57" s="10" t="s">
        <v>88</v>
      </c>
      <c r="B57" s="9" t="s">
        <v>4</v>
      </c>
      <c r="C57" s="20">
        <v>6251291</v>
      </c>
      <c r="D57" s="20">
        <v>5944522</v>
      </c>
      <c r="E57" s="20">
        <v>4525841</v>
      </c>
      <c r="F57" s="20">
        <v>7826283</v>
      </c>
      <c r="G57" s="20">
        <v>2792752</v>
      </c>
      <c r="H57" s="20">
        <v>1684567</v>
      </c>
    </row>
    <row r="58" spans="1:8" x14ac:dyDescent="0.2">
      <c r="A58" s="10"/>
      <c r="B58" s="9"/>
      <c r="C58" s="18"/>
      <c r="D58" s="18"/>
      <c r="E58" s="18"/>
      <c r="F58" s="18"/>
      <c r="G58" s="23"/>
      <c r="H58" s="23"/>
    </row>
    <row r="59" spans="1:8" x14ac:dyDescent="0.2">
      <c r="A59" s="10" t="s">
        <v>42</v>
      </c>
      <c r="B59" s="9" t="s">
        <v>4</v>
      </c>
      <c r="C59" s="21">
        <v>103287635</v>
      </c>
      <c r="D59" s="21">
        <v>99201225</v>
      </c>
      <c r="E59" s="21">
        <v>107326178</v>
      </c>
      <c r="F59" s="21">
        <v>100374986</v>
      </c>
      <c r="G59" s="21">
        <v>129296433</v>
      </c>
      <c r="H59" s="21">
        <v>104049806</v>
      </c>
    </row>
    <row r="60" spans="1:8" x14ac:dyDescent="0.2">
      <c r="A60" s="10"/>
      <c r="B60" s="9"/>
      <c r="C60" s="23"/>
      <c r="D60" s="23"/>
      <c r="E60" s="23"/>
      <c r="F60" s="23"/>
      <c r="G60" s="18"/>
      <c r="H60" s="18"/>
    </row>
    <row r="61" spans="1:8" x14ac:dyDescent="0.2">
      <c r="A61" s="10" t="s">
        <v>89</v>
      </c>
      <c r="B61" s="9"/>
      <c r="C61" s="23"/>
      <c r="D61" s="23"/>
      <c r="E61" s="23"/>
      <c r="F61" s="23"/>
      <c r="G61" s="18"/>
      <c r="H61" s="18"/>
    </row>
    <row r="62" spans="1:8" x14ac:dyDescent="0.2">
      <c r="A62" s="10" t="s">
        <v>90</v>
      </c>
      <c r="B62" s="9" t="s">
        <v>4</v>
      </c>
      <c r="C62" s="18">
        <v>22318266</v>
      </c>
      <c r="D62" s="18">
        <v>23233561</v>
      </c>
      <c r="E62" s="18">
        <v>25331827</v>
      </c>
      <c r="F62" s="18">
        <v>28871086</v>
      </c>
      <c r="G62" s="18">
        <v>34203651</v>
      </c>
      <c r="H62" s="18">
        <v>35325791</v>
      </c>
    </row>
    <row r="63" spans="1:8" x14ac:dyDescent="0.2">
      <c r="A63" s="10" t="s">
        <v>91</v>
      </c>
      <c r="B63" s="9" t="s">
        <v>4</v>
      </c>
      <c r="C63" s="18">
        <v>9894293</v>
      </c>
      <c r="D63" s="18">
        <v>8809558</v>
      </c>
      <c r="E63" s="18">
        <v>10019623</v>
      </c>
      <c r="F63" s="18">
        <v>13799022</v>
      </c>
      <c r="G63" s="18">
        <v>26556987</v>
      </c>
      <c r="H63" s="18">
        <v>21299552</v>
      </c>
    </row>
    <row r="64" spans="1:8" x14ac:dyDescent="0.2">
      <c r="A64" s="10" t="s">
        <v>92</v>
      </c>
      <c r="B64" s="9" t="s">
        <v>4</v>
      </c>
      <c r="C64" s="18">
        <v>6286484</v>
      </c>
      <c r="D64" s="18">
        <v>5693835</v>
      </c>
      <c r="E64" s="18">
        <v>6150787</v>
      </c>
      <c r="F64" s="18">
        <v>7829309</v>
      </c>
      <c r="G64" s="18">
        <v>7943545</v>
      </c>
      <c r="H64" s="18">
        <v>9556143</v>
      </c>
    </row>
    <row r="65" spans="1:8" x14ac:dyDescent="0.2">
      <c r="A65" s="10" t="s">
        <v>43</v>
      </c>
      <c r="B65" s="9" t="s">
        <v>4</v>
      </c>
      <c r="C65" s="22">
        <v>38499043</v>
      </c>
      <c r="D65" s="22">
        <v>37736953</v>
      </c>
      <c r="E65" s="22">
        <v>41502237</v>
      </c>
      <c r="F65" s="22">
        <v>50499416</v>
      </c>
      <c r="G65" s="22">
        <v>68704183</v>
      </c>
      <c r="H65" s="22">
        <v>66181487</v>
      </c>
    </row>
    <row r="66" spans="1:8" x14ac:dyDescent="0.2">
      <c r="A66" s="10"/>
      <c r="B66" s="9"/>
      <c r="C66" s="22"/>
      <c r="D66" s="22"/>
      <c r="E66" s="22"/>
      <c r="F66" s="22"/>
      <c r="G66" s="17"/>
      <c r="H66" s="17"/>
    </row>
    <row r="67" spans="1:8" x14ac:dyDescent="0.2">
      <c r="A67" s="10" t="s">
        <v>44</v>
      </c>
      <c r="B67" s="9" t="s">
        <v>4</v>
      </c>
      <c r="C67" s="20">
        <v>141786677</v>
      </c>
      <c r="D67" s="20">
        <v>136938178</v>
      </c>
      <c r="E67" s="20">
        <v>148828415</v>
      </c>
      <c r="F67" s="20">
        <v>150874402</v>
      </c>
      <c r="G67" s="21">
        <v>198000616</v>
      </c>
      <c r="H67" s="21">
        <v>170231293</v>
      </c>
    </row>
    <row r="68" spans="1:8" x14ac:dyDescent="0.2">
      <c r="A68" s="28"/>
      <c r="B68" s="9"/>
      <c r="C68" s="22"/>
      <c r="D68" s="22"/>
      <c r="E68" s="22"/>
      <c r="F68" s="22"/>
    </row>
    <row r="69" spans="1:8" x14ac:dyDescent="0.2">
      <c r="A69" s="10" t="s">
        <v>93</v>
      </c>
      <c r="B69" s="9"/>
      <c r="C69" s="54"/>
      <c r="D69" s="54"/>
      <c r="E69" s="54"/>
      <c r="F69" s="54"/>
    </row>
    <row r="70" spans="1:8" x14ac:dyDescent="0.2">
      <c r="A70" s="10" t="s">
        <v>94</v>
      </c>
      <c r="B70" s="9" t="s">
        <v>4</v>
      </c>
      <c r="C70" s="21">
        <v>43636747</v>
      </c>
      <c r="D70" s="21">
        <v>56233142</v>
      </c>
      <c r="E70" s="21">
        <v>61243499</v>
      </c>
      <c r="F70" s="21">
        <v>66051948</v>
      </c>
      <c r="G70" s="21">
        <v>80380564</v>
      </c>
      <c r="H70" s="21">
        <v>76118837</v>
      </c>
    </row>
    <row r="71" spans="1:8" x14ac:dyDescent="0.2">
      <c r="A71" s="10"/>
      <c r="B71" s="9"/>
      <c r="C71" s="23"/>
      <c r="D71" s="23"/>
      <c r="E71" s="23"/>
      <c r="F71" s="23"/>
      <c r="G71" s="18"/>
      <c r="H71" s="18"/>
    </row>
    <row r="72" spans="1:8" x14ac:dyDescent="0.2">
      <c r="A72" s="10" t="s">
        <v>95</v>
      </c>
      <c r="B72" s="9"/>
      <c r="C72" s="23"/>
      <c r="D72" s="23"/>
      <c r="E72" s="23"/>
      <c r="F72" s="23"/>
      <c r="G72" s="18"/>
      <c r="H72" s="18"/>
    </row>
    <row r="73" spans="1:8" x14ac:dyDescent="0.2">
      <c r="A73" s="10" t="s">
        <v>96</v>
      </c>
      <c r="B73" s="9" t="s">
        <v>4</v>
      </c>
      <c r="C73" s="18">
        <v>5274092</v>
      </c>
      <c r="D73" s="18">
        <v>5837462</v>
      </c>
      <c r="E73" s="18">
        <v>5812369</v>
      </c>
      <c r="F73" s="18">
        <v>5827897</v>
      </c>
      <c r="G73" s="18">
        <v>7810394</v>
      </c>
      <c r="H73" s="18">
        <v>8858283</v>
      </c>
    </row>
    <row r="74" spans="1:8" x14ac:dyDescent="0.2">
      <c r="A74" s="10" t="s">
        <v>97</v>
      </c>
      <c r="B74" s="9" t="s">
        <v>4</v>
      </c>
      <c r="C74" s="18">
        <v>70426508</v>
      </c>
      <c r="D74" s="18">
        <v>50310603</v>
      </c>
      <c r="E74" s="18">
        <v>56245631</v>
      </c>
      <c r="F74" s="18">
        <v>50430552</v>
      </c>
      <c r="G74" s="18">
        <v>66791345</v>
      </c>
      <c r="H74" s="18">
        <v>47960131</v>
      </c>
    </row>
    <row r="75" spans="1:8" x14ac:dyDescent="0.2">
      <c r="A75" s="10" t="s">
        <v>98</v>
      </c>
      <c r="B75" s="9" t="s">
        <v>4</v>
      </c>
      <c r="C75" s="18">
        <v>22449329</v>
      </c>
      <c r="D75" s="18">
        <v>24556972</v>
      </c>
      <c r="E75" s="18">
        <v>25526916</v>
      </c>
      <c r="F75" s="18">
        <v>28564004</v>
      </c>
      <c r="G75" s="18">
        <v>43018313</v>
      </c>
      <c r="H75" s="18">
        <v>37294041</v>
      </c>
    </row>
    <row r="76" spans="1:8" x14ac:dyDescent="0.2">
      <c r="A76" s="9" t="s">
        <v>45</v>
      </c>
      <c r="B76" s="9" t="s">
        <v>4</v>
      </c>
      <c r="C76" s="22">
        <v>98149930</v>
      </c>
      <c r="D76" s="22">
        <v>80705037</v>
      </c>
      <c r="E76" s="22">
        <v>87584916</v>
      </c>
      <c r="F76" s="22">
        <v>84822453</v>
      </c>
      <c r="G76" s="22">
        <v>117620052</v>
      </c>
      <c r="H76" s="22">
        <v>94112455</v>
      </c>
    </row>
    <row r="77" spans="1:8" x14ac:dyDescent="0.2">
      <c r="A77" s="9"/>
      <c r="B77" s="9"/>
      <c r="C77" s="22"/>
      <c r="D77" s="22"/>
      <c r="E77" s="22"/>
      <c r="F77" s="22"/>
      <c r="G77" s="17"/>
      <c r="H77" s="17"/>
    </row>
    <row r="78" spans="1:8" x14ac:dyDescent="0.2">
      <c r="A78" s="11" t="s">
        <v>46</v>
      </c>
      <c r="B78" s="12" t="s">
        <v>4</v>
      </c>
      <c r="C78" s="21">
        <v>141786677</v>
      </c>
      <c r="D78" s="21">
        <v>136938178</v>
      </c>
      <c r="E78" s="21">
        <v>148828415</v>
      </c>
      <c r="F78" s="21">
        <v>150874402</v>
      </c>
      <c r="G78" s="21">
        <v>198000616</v>
      </c>
      <c r="H78" s="21">
        <v>170231293</v>
      </c>
    </row>
    <row r="79" spans="1:8" x14ac:dyDescent="0.2">
      <c r="A79" s="10"/>
      <c r="B79" s="9"/>
    </row>
    <row r="80" spans="1:8" x14ac:dyDescent="0.2">
      <c r="A80" s="10"/>
      <c r="B80" s="9"/>
    </row>
    <row r="81" spans="1:8" ht="15.75" x14ac:dyDescent="0.25">
      <c r="A81" s="34" t="s">
        <v>49</v>
      </c>
      <c r="B81" s="15"/>
      <c r="C81" s="5"/>
      <c r="D81" s="5"/>
      <c r="E81" s="5"/>
      <c r="F81" s="5"/>
      <c r="G81" s="5"/>
      <c r="H81" s="5"/>
    </row>
    <row r="82" spans="1:8" x14ac:dyDescent="0.2">
      <c r="A82" s="10" t="s">
        <v>126</v>
      </c>
      <c r="B82" s="15"/>
    </row>
    <row r="83" spans="1:8" x14ac:dyDescent="0.2">
      <c r="A83" s="35"/>
      <c r="B83" s="36"/>
      <c r="C83" s="37">
        <v>2019</v>
      </c>
      <c r="D83" s="37">
        <v>2020</v>
      </c>
      <c r="E83" s="37">
        <v>2021</v>
      </c>
      <c r="F83" s="37">
        <v>2022</v>
      </c>
      <c r="G83" s="37">
        <v>2023</v>
      </c>
      <c r="H83" s="37">
        <v>2024</v>
      </c>
    </row>
    <row r="84" spans="1:8" x14ac:dyDescent="0.2">
      <c r="A84" s="10" t="s">
        <v>8</v>
      </c>
      <c r="B84" s="9" t="s">
        <v>3</v>
      </c>
      <c r="C84" s="29">
        <f t="shared" ref="C84:D84" si="0">((C37+C39)/C67)*100</f>
        <v>5.5703456538444724</v>
      </c>
      <c r="D84" s="29">
        <f t="shared" si="0"/>
        <v>6.8091887420906092</v>
      </c>
      <c r="E84" s="29">
        <f t="shared" ref="E84:H84" si="1">((E37+E39)/E67)*100</f>
        <v>4.6774750641535761</v>
      </c>
      <c r="F84" s="29">
        <f t="shared" si="1"/>
        <v>7.7127941159958997</v>
      </c>
      <c r="G84" s="29">
        <f t="shared" si="1"/>
        <v>12.084426545420444</v>
      </c>
      <c r="H84" s="29">
        <f t="shared" si="1"/>
        <v>12.650348017975755</v>
      </c>
    </row>
    <row r="85" spans="1:8" x14ac:dyDescent="0.2">
      <c r="A85" s="10" t="s">
        <v>9</v>
      </c>
      <c r="B85" s="9" t="s">
        <v>3</v>
      </c>
      <c r="C85" s="29">
        <f t="shared" ref="C85:D85" si="2">(C37/C23)*100</f>
        <v>15.009122630948923</v>
      </c>
      <c r="D85" s="29">
        <f t="shared" si="2"/>
        <v>14.950865349730535</v>
      </c>
      <c r="E85" s="29">
        <f t="shared" ref="E85:H85" si="3">(E37/E23)*100</f>
        <v>9.9809392457830022</v>
      </c>
      <c r="F85" s="29">
        <f t="shared" si="3"/>
        <v>15.772870001696363</v>
      </c>
      <c r="G85" s="29">
        <f t="shared" si="3"/>
        <v>23.091954491682092</v>
      </c>
      <c r="H85" s="29">
        <f t="shared" si="3"/>
        <v>21.564023313118387</v>
      </c>
    </row>
    <row r="86" spans="1:8" x14ac:dyDescent="0.2">
      <c r="A86" s="10" t="s">
        <v>16</v>
      </c>
      <c r="B86" s="9" t="s">
        <v>3</v>
      </c>
      <c r="C86" s="29">
        <f t="shared" ref="C86:D86" si="4">((C37+C39)/C109)*100</f>
        <v>14.408786190887252</v>
      </c>
      <c r="D86" s="29">
        <f t="shared" si="4"/>
        <v>15.741100085642351</v>
      </c>
      <c r="E86" s="29">
        <f t="shared" ref="E86:H86" si="5">((E37+E39)/E109)*100</f>
        <v>10.398044070549265</v>
      </c>
      <c r="F86" s="29">
        <f t="shared" si="5"/>
        <v>15.943198384557805</v>
      </c>
      <c r="G86" s="29">
        <f t="shared" si="5"/>
        <v>23.443931796250979</v>
      </c>
      <c r="H86" s="29">
        <f t="shared" si="5"/>
        <v>22.511061412095255</v>
      </c>
    </row>
    <row r="87" spans="1:8" x14ac:dyDescent="0.2">
      <c r="A87" s="10" t="s">
        <v>10</v>
      </c>
      <c r="B87" s="9" t="s">
        <v>3</v>
      </c>
      <c r="C87" s="29">
        <f t="shared" ref="C87:D87" si="6">(C65/C75)*100</f>
        <v>171.49306778835128</v>
      </c>
      <c r="D87" s="29">
        <f t="shared" si="6"/>
        <v>153.67103484908483</v>
      </c>
      <c r="E87" s="29">
        <f t="shared" ref="E87:H87" si="7">(E65/E75)*100</f>
        <v>162.58226023073058</v>
      </c>
      <c r="F87" s="29">
        <f t="shared" si="7"/>
        <v>176.79389766224651</v>
      </c>
      <c r="G87" s="29">
        <f t="shared" si="7"/>
        <v>159.70915223941952</v>
      </c>
      <c r="H87" s="29">
        <f t="shared" si="7"/>
        <v>177.45861061288585</v>
      </c>
    </row>
    <row r="88" spans="1:8" x14ac:dyDescent="0.2">
      <c r="A88" s="10" t="s">
        <v>11</v>
      </c>
      <c r="B88" s="9" t="s">
        <v>3</v>
      </c>
      <c r="C88" s="29">
        <f t="shared" ref="C88:D88" si="8">((C65-C62)/C75)*100</f>
        <v>72.076884792414063</v>
      </c>
      <c r="D88" s="29">
        <f t="shared" si="8"/>
        <v>59.060180546689558</v>
      </c>
      <c r="E88" s="29">
        <f t="shared" ref="E88:H88" si="9">((E65-E62)/E75)*100</f>
        <v>63.346508446222018</v>
      </c>
      <c r="F88" s="29">
        <f t="shared" si="9"/>
        <v>75.718831295500451</v>
      </c>
      <c r="G88" s="29">
        <f t="shared" si="9"/>
        <v>80.199639627895209</v>
      </c>
      <c r="H88" s="29">
        <f t="shared" si="9"/>
        <v>82.736263415380478</v>
      </c>
    </row>
    <row r="89" spans="1:8" x14ac:dyDescent="0.2">
      <c r="A89" s="10" t="s">
        <v>12</v>
      </c>
      <c r="B89" s="9" t="s">
        <v>3</v>
      </c>
      <c r="C89" s="29">
        <f t="shared" ref="C89:D89" si="10">((C37+C39)/C40)*100</f>
        <v>357.29056587385458</v>
      </c>
      <c r="D89" s="29">
        <f t="shared" si="10"/>
        <v>537.9087369119386</v>
      </c>
      <c r="E89" s="29">
        <f t="shared" ref="E89:H89" si="11">((E37+E39)/E40)*100</f>
        <v>411.74634944969671</v>
      </c>
      <c r="F89" s="29">
        <f t="shared" si="11"/>
        <v>594.82647662151192</v>
      </c>
      <c r="G89" s="29">
        <f t="shared" si="11"/>
        <v>665.93577834832763</v>
      </c>
      <c r="H89" s="29">
        <f t="shared" si="11"/>
        <v>869.62205604547989</v>
      </c>
    </row>
    <row r="90" spans="1:8" x14ac:dyDescent="0.2">
      <c r="A90" s="10" t="s">
        <v>13</v>
      </c>
      <c r="B90" s="9" t="s">
        <v>3</v>
      </c>
      <c r="C90" s="29">
        <f t="shared" ref="C90:D90" si="12">(C70/C78)*100</f>
        <v>30.776338033509308</v>
      </c>
      <c r="D90" s="29">
        <f t="shared" si="12"/>
        <v>41.064619685534296</v>
      </c>
      <c r="E90" s="29">
        <f t="shared" ref="E90:H90" si="13">(E70/E78)*100</f>
        <v>41.150407333169539</v>
      </c>
      <c r="F90" s="29">
        <f t="shared" si="13"/>
        <v>43.779426545796682</v>
      </c>
      <c r="G90" s="29">
        <f t="shared" si="13"/>
        <v>40.596118145410216</v>
      </c>
      <c r="H90" s="29">
        <f t="shared" si="13"/>
        <v>44.714949677319318</v>
      </c>
    </row>
    <row r="91" spans="1:8" x14ac:dyDescent="0.2">
      <c r="A91" s="10" t="s">
        <v>14</v>
      </c>
      <c r="B91" s="9" t="s">
        <v>3</v>
      </c>
      <c r="C91" s="29">
        <f t="shared" ref="C91:D91" si="14">(C75/C78)*100</f>
        <v>15.833172393200243</v>
      </c>
      <c r="D91" s="29">
        <f t="shared" si="14"/>
        <v>17.932889394804128</v>
      </c>
      <c r="E91" s="29">
        <f t="shared" ref="E91:H91" si="15">(E75/E78)*100</f>
        <v>17.151910137590328</v>
      </c>
      <c r="F91" s="29">
        <f t="shared" si="15"/>
        <v>18.932306356382444</v>
      </c>
      <c r="G91" s="29">
        <f t="shared" si="15"/>
        <v>21.726353113972131</v>
      </c>
      <c r="H91" s="29">
        <f t="shared" si="15"/>
        <v>21.907864495865635</v>
      </c>
    </row>
    <row r="92" spans="1:8" x14ac:dyDescent="0.2">
      <c r="A92" s="11" t="s">
        <v>15</v>
      </c>
      <c r="B92" s="12" t="s">
        <v>3</v>
      </c>
      <c r="C92" s="30">
        <f t="shared" ref="C92:D92" si="16">((C74+C73)/C78)*100</f>
        <v>53.390488868005562</v>
      </c>
      <c r="D92" s="30">
        <f t="shared" si="16"/>
        <v>41.002491649918113</v>
      </c>
      <c r="E92" s="30">
        <f t="shared" ref="E92:H92" si="17">((E74+E73)/E78)*100</f>
        <v>41.697682529240133</v>
      </c>
      <c r="F92" s="30">
        <f t="shared" si="17"/>
        <v>37.288266435017917</v>
      </c>
      <c r="G92" s="30">
        <f t="shared" si="17"/>
        <v>37.677528740617653</v>
      </c>
      <c r="H92" s="30">
        <f t="shared" si="17"/>
        <v>33.377185239378996</v>
      </c>
    </row>
    <row r="93" spans="1:8" x14ac:dyDescent="0.2">
      <c r="A93" s="10"/>
      <c r="B93" s="9"/>
    </row>
    <row r="94" spans="1:8" x14ac:dyDescent="0.2">
      <c r="A94" s="10"/>
      <c r="B94" s="9"/>
    </row>
    <row r="95" spans="1:8" ht="15.75" x14ac:dyDescent="0.25">
      <c r="A95" s="34" t="s">
        <v>47</v>
      </c>
      <c r="B95" s="15"/>
      <c r="C95" s="5"/>
      <c r="D95" s="5"/>
      <c r="E95" s="5"/>
      <c r="F95" s="5"/>
      <c r="G95" s="5"/>
      <c r="H95" s="5"/>
    </row>
    <row r="96" spans="1:8" x14ac:dyDescent="0.2">
      <c r="A96" s="10" t="s">
        <v>126</v>
      </c>
      <c r="B96" s="15"/>
    </row>
    <row r="97" spans="1:8" x14ac:dyDescent="0.2">
      <c r="A97" s="35"/>
      <c r="B97" s="36"/>
      <c r="C97" s="37">
        <v>2019</v>
      </c>
      <c r="D97" s="37">
        <v>2020</v>
      </c>
      <c r="E97" s="37">
        <v>2021</v>
      </c>
      <c r="F97" s="37">
        <v>2022</v>
      </c>
      <c r="G97" s="37">
        <v>2023</v>
      </c>
      <c r="H97" s="37">
        <v>2024</v>
      </c>
    </row>
    <row r="98" spans="1:8" x14ac:dyDescent="0.2">
      <c r="A98" s="10" t="s">
        <v>5</v>
      </c>
      <c r="B98" s="9" t="s">
        <v>2</v>
      </c>
      <c r="C98" s="18">
        <v>2504769</v>
      </c>
      <c r="D98" s="18">
        <v>2728280</v>
      </c>
      <c r="E98" s="18">
        <v>2872840</v>
      </c>
      <c r="F98" s="18">
        <v>2960107</v>
      </c>
      <c r="G98" s="18">
        <v>2979000</v>
      </c>
      <c r="H98" s="18">
        <v>2493350</v>
      </c>
    </row>
    <row r="99" spans="1:8" x14ac:dyDescent="0.2">
      <c r="A99" s="10" t="s">
        <v>22</v>
      </c>
      <c r="B99" s="9" t="s">
        <v>2</v>
      </c>
      <c r="C99" s="18">
        <v>761401</v>
      </c>
      <c r="D99" s="18">
        <v>409440</v>
      </c>
      <c r="E99" s="18">
        <v>585640</v>
      </c>
      <c r="F99" s="18">
        <v>633929</v>
      </c>
      <c r="G99" s="18">
        <v>613261</v>
      </c>
      <c r="H99" s="18">
        <v>718321</v>
      </c>
    </row>
    <row r="100" spans="1:8" x14ac:dyDescent="0.2">
      <c r="A100" s="1" t="s">
        <v>28</v>
      </c>
      <c r="B100" s="9" t="s">
        <v>2</v>
      </c>
      <c r="C100" s="18">
        <v>3266171</v>
      </c>
      <c r="D100" s="18">
        <v>3137720</v>
      </c>
      <c r="E100" s="18">
        <v>3458480</v>
      </c>
      <c r="F100" s="18">
        <v>3594036</v>
      </c>
      <c r="G100" s="18">
        <v>3592261</v>
      </c>
      <c r="H100" s="18">
        <v>3211671</v>
      </c>
    </row>
    <row r="101" spans="1:8" x14ac:dyDescent="0.2">
      <c r="A101" s="1" t="s">
        <v>48</v>
      </c>
      <c r="B101" s="9"/>
      <c r="C101" s="29">
        <v>23.3</v>
      </c>
      <c r="D101" s="29">
        <v>13</v>
      </c>
      <c r="E101" s="29">
        <v>16.899999999999999</v>
      </c>
      <c r="F101" s="29">
        <v>17.600000000000001</v>
      </c>
      <c r="G101" s="29">
        <v>17.100000000000001</v>
      </c>
      <c r="H101" s="29">
        <v>22.4</v>
      </c>
    </row>
    <row r="102" spans="1:8" x14ac:dyDescent="0.2">
      <c r="B102" s="9"/>
    </row>
    <row r="103" spans="1:8" x14ac:dyDescent="0.2">
      <c r="A103" s="10" t="s">
        <v>23</v>
      </c>
      <c r="B103" s="9" t="s">
        <v>2</v>
      </c>
      <c r="C103" s="18">
        <v>0</v>
      </c>
      <c r="D103" s="18">
        <v>738960</v>
      </c>
      <c r="E103" s="18">
        <v>0</v>
      </c>
      <c r="F103" s="18">
        <v>572214</v>
      </c>
      <c r="G103" s="18">
        <v>408391</v>
      </c>
      <c r="H103" s="18">
        <v>260125</v>
      </c>
    </row>
    <row r="104" spans="1:8" x14ac:dyDescent="0.2">
      <c r="A104" s="10" t="s">
        <v>51</v>
      </c>
      <c r="B104" s="9" t="s">
        <v>2</v>
      </c>
      <c r="C104" s="18">
        <v>367541</v>
      </c>
      <c r="D104" s="18">
        <v>362273</v>
      </c>
      <c r="E104" s="18">
        <v>357665</v>
      </c>
      <c r="F104" s="18">
        <v>397885</v>
      </c>
      <c r="G104" s="18">
        <v>370220</v>
      </c>
      <c r="H104" s="18">
        <v>319185</v>
      </c>
    </row>
    <row r="105" spans="1:8" x14ac:dyDescent="0.2">
      <c r="A105" s="10" t="s">
        <v>52</v>
      </c>
      <c r="B105" s="9" t="s">
        <v>4</v>
      </c>
      <c r="C105" s="31">
        <v>19.02</v>
      </c>
      <c r="D105" s="31">
        <v>20.2</v>
      </c>
      <c r="E105" s="31">
        <v>22.13</v>
      </c>
      <c r="F105" s="31">
        <v>22.36</v>
      </c>
      <c r="G105" s="31">
        <v>31.89</v>
      </c>
      <c r="H105" s="31">
        <v>35.909999999999997</v>
      </c>
    </row>
    <row r="106" spans="1:8" x14ac:dyDescent="0.2">
      <c r="A106" s="10" t="s">
        <v>53</v>
      </c>
      <c r="B106" s="9" t="s">
        <v>4</v>
      </c>
      <c r="C106" s="31">
        <v>3.75</v>
      </c>
      <c r="D106" s="31">
        <v>3.71</v>
      </c>
      <c r="E106" s="31">
        <v>4.5</v>
      </c>
      <c r="F106" s="31">
        <v>4.54</v>
      </c>
      <c r="G106" s="31">
        <v>5.73</v>
      </c>
      <c r="H106" s="31">
        <v>5.44</v>
      </c>
    </row>
    <row r="107" spans="1:8" x14ac:dyDescent="0.2">
      <c r="A107" s="10" t="s">
        <v>54</v>
      </c>
      <c r="B107" s="9" t="s">
        <v>4</v>
      </c>
      <c r="C107" s="31">
        <v>15.46</v>
      </c>
      <c r="D107" s="31">
        <v>18.05</v>
      </c>
      <c r="E107" s="31">
        <v>19.14</v>
      </c>
      <c r="F107" s="31">
        <v>19.22</v>
      </c>
      <c r="G107" s="31">
        <v>27.42</v>
      </c>
      <c r="H107" s="31">
        <v>29.1</v>
      </c>
    </row>
    <row r="108" spans="1:8" x14ac:dyDescent="0.2">
      <c r="A108" s="10"/>
      <c r="B108" s="9"/>
    </row>
    <row r="109" spans="1:8" x14ac:dyDescent="0.2">
      <c r="A109" s="10" t="s">
        <v>7</v>
      </c>
      <c r="B109" s="9" t="s">
        <v>4</v>
      </c>
      <c r="C109" s="18">
        <v>54813833</v>
      </c>
      <c r="D109" s="18">
        <v>59235879</v>
      </c>
      <c r="E109" s="18">
        <v>66949245</v>
      </c>
      <c r="F109" s="18">
        <v>72988065</v>
      </c>
      <c r="G109" s="18">
        <v>102061545</v>
      </c>
      <c r="H109" s="18">
        <v>95663419</v>
      </c>
    </row>
    <row r="110" spans="1:8" x14ac:dyDescent="0.2">
      <c r="A110" s="10" t="s">
        <v>55</v>
      </c>
      <c r="B110" s="9" t="s">
        <v>4</v>
      </c>
      <c r="C110" s="18">
        <v>6168187</v>
      </c>
      <c r="D110" s="18">
        <v>6839223</v>
      </c>
      <c r="E110" s="18">
        <v>6923683</v>
      </c>
      <c r="F110" s="18">
        <v>8080286</v>
      </c>
      <c r="G110" s="18">
        <v>10518509</v>
      </c>
      <c r="H110" s="18">
        <v>9507317</v>
      </c>
    </row>
    <row r="111" spans="1:8" x14ac:dyDescent="0.2">
      <c r="A111" s="10"/>
      <c r="B111" s="9"/>
    </row>
    <row r="112" spans="1:8" x14ac:dyDescent="0.2">
      <c r="A112" s="11" t="s">
        <v>6</v>
      </c>
      <c r="B112" s="12"/>
      <c r="C112" s="30">
        <v>8.8865384615384606</v>
      </c>
      <c r="D112" s="30">
        <v>8.6611999999999991</v>
      </c>
      <c r="E112" s="30">
        <v>9.6696000000000009</v>
      </c>
      <c r="F112" s="30">
        <v>9.0328571428571394</v>
      </c>
      <c r="G112" s="30">
        <v>9.7030434782608701</v>
      </c>
      <c r="H112" s="30">
        <v>10.0620833333333</v>
      </c>
    </row>
    <row r="115" spans="1:8" ht="15.75" x14ac:dyDescent="0.25">
      <c r="A115" s="34" t="s">
        <v>56</v>
      </c>
      <c r="B115" s="15"/>
      <c r="C115" s="5"/>
      <c r="D115" s="5"/>
      <c r="E115" s="5"/>
      <c r="F115" s="5"/>
      <c r="G115" s="5"/>
      <c r="H115" s="5"/>
    </row>
    <row r="116" spans="1:8" x14ac:dyDescent="0.2">
      <c r="A116" s="10" t="s">
        <v>126</v>
      </c>
      <c r="B116" s="15"/>
    </row>
    <row r="117" spans="1:8" x14ac:dyDescent="0.2">
      <c r="A117" s="35"/>
      <c r="B117" s="36"/>
      <c r="C117" s="37">
        <v>2019</v>
      </c>
      <c r="D117" s="37">
        <v>2020</v>
      </c>
      <c r="E117" s="37">
        <v>2021</v>
      </c>
      <c r="F117" s="37">
        <v>2022</v>
      </c>
      <c r="G117" s="37">
        <v>2023</v>
      </c>
      <c r="H117" s="37">
        <v>2024</v>
      </c>
    </row>
    <row r="118" spans="1:8" x14ac:dyDescent="0.2">
      <c r="A118" s="10" t="s">
        <v>99</v>
      </c>
      <c r="B118" s="9" t="s">
        <v>4</v>
      </c>
      <c r="C118" s="31">
        <f t="shared" ref="C118:D118" si="18">C25/(C98+C99)</f>
        <v>2.2349559269725705</v>
      </c>
      <c r="D118" s="31">
        <f t="shared" si="18"/>
        <v>2.2045303596241856</v>
      </c>
      <c r="E118" s="31">
        <f t="shared" ref="E118:H118" si="19">E25/(E98+E99)</f>
        <v>2.3222542851194743</v>
      </c>
      <c r="F118" s="31">
        <f t="shared" si="19"/>
        <v>2.2370605080193964</v>
      </c>
      <c r="G118" s="31">
        <f t="shared" si="19"/>
        <v>2.620696547383389</v>
      </c>
      <c r="H118" s="31">
        <f t="shared" si="19"/>
        <v>2.7729885782198735</v>
      </c>
    </row>
    <row r="119" spans="1:8" x14ac:dyDescent="0.2">
      <c r="A119" s="10" t="s">
        <v>100</v>
      </c>
      <c r="B119" s="9" t="s">
        <v>4</v>
      </c>
      <c r="C119" s="31">
        <f t="shared" ref="C119:D119" si="20">C26/(C98+C99)</f>
        <v>2.0588227189644139</v>
      </c>
      <c r="D119" s="31">
        <f t="shared" si="20"/>
        <v>2.695679346786839</v>
      </c>
      <c r="E119" s="31">
        <f t="shared" ref="E119:H119" si="21">E26/(E98+E99)</f>
        <v>2.7233961162129026</v>
      </c>
      <c r="F119" s="31">
        <f t="shared" si="21"/>
        <v>2.9725461848462285</v>
      </c>
      <c r="G119" s="31">
        <f t="shared" si="21"/>
        <v>3.7695868980566836</v>
      </c>
      <c r="H119" s="31">
        <f t="shared" si="21"/>
        <v>4.3709087886025682</v>
      </c>
    </row>
    <row r="120" spans="1:8" x14ac:dyDescent="0.2">
      <c r="A120" s="10" t="s">
        <v>101</v>
      </c>
      <c r="B120" s="9" t="s">
        <v>4</v>
      </c>
      <c r="C120" s="31">
        <f t="shared" ref="C120:D120" si="22">C27/(C98+C99)</f>
        <v>0.11957032242657302</v>
      </c>
      <c r="D120" s="31">
        <f t="shared" si="22"/>
        <v>0.13652779725405709</v>
      </c>
      <c r="E120" s="31">
        <f t="shared" ref="E120:H120" si="23">E27/(E98+E99)</f>
        <v>0.15023102634683444</v>
      </c>
      <c r="F120" s="31">
        <f t="shared" si="23"/>
        <v>0.14002697802693129</v>
      </c>
      <c r="G120" s="31">
        <f t="shared" si="23"/>
        <v>0.15797571501625299</v>
      </c>
      <c r="H120" s="31">
        <f t="shared" si="23"/>
        <v>0.18786575586353646</v>
      </c>
    </row>
    <row r="121" spans="1:8" x14ac:dyDescent="0.2">
      <c r="A121" s="10" t="s">
        <v>102</v>
      </c>
      <c r="B121" s="9" t="s">
        <v>4</v>
      </c>
      <c r="C121" s="31">
        <f t="shared" ref="C121:D121" si="24">C28/(C98+C99)</f>
        <v>2.40501106800932</v>
      </c>
      <c r="D121" s="31">
        <f t="shared" si="24"/>
        <v>3.2384588172303457</v>
      </c>
      <c r="E121" s="31">
        <f t="shared" ref="E121:H121" si="25">E28/(E98+E99)</f>
        <v>3.3405631953921953</v>
      </c>
      <c r="F121" s="31">
        <f t="shared" si="25"/>
        <v>2.5896062254245646</v>
      </c>
      <c r="G121" s="31">
        <f t="shared" si="25"/>
        <v>3.3936612623637314</v>
      </c>
      <c r="H121" s="31">
        <f t="shared" si="25"/>
        <v>4.1537286976156649</v>
      </c>
    </row>
    <row r="122" spans="1:8" x14ac:dyDescent="0.2">
      <c r="A122" s="10" t="s">
        <v>103</v>
      </c>
      <c r="B122" s="9" t="s">
        <v>4</v>
      </c>
      <c r="C122" s="31">
        <f t="shared" ref="C122:D122" si="26">C30/(C98+C99)</f>
        <v>2.3324453411794241</v>
      </c>
      <c r="D122" s="31">
        <f t="shared" si="26"/>
        <v>2.3710958912841171</v>
      </c>
      <c r="E122" s="31">
        <f t="shared" ref="E122:H122" si="27">E30/(E98+E99)</f>
        <v>2.538561159815873</v>
      </c>
      <c r="F122" s="31">
        <f t="shared" si="27"/>
        <v>2.2780367252860017</v>
      </c>
      <c r="G122" s="31">
        <f t="shared" si="27"/>
        <v>2.943309520104469</v>
      </c>
      <c r="H122" s="31">
        <f t="shared" si="27"/>
        <v>3.2771955782519444</v>
      </c>
    </row>
    <row r="123" spans="1:8" x14ac:dyDescent="0.2">
      <c r="A123" s="10" t="s">
        <v>104</v>
      </c>
      <c r="B123" s="9" t="s">
        <v>4</v>
      </c>
      <c r="C123" s="31">
        <f t="shared" ref="C123:D123" si="28">C32/(C98+C99)</f>
        <v>1.7079708037242398</v>
      </c>
      <c r="D123" s="31">
        <f t="shared" si="28"/>
        <v>2.3128258735642442</v>
      </c>
      <c r="E123" s="31">
        <f t="shared" ref="E123:H123" si="29">E32/(E98+E99)</f>
        <v>2.3937246998681503</v>
      </c>
      <c r="F123" s="31">
        <f t="shared" si="29"/>
        <v>2.0796903536859399</v>
      </c>
      <c r="G123" s="31">
        <f t="shared" si="29"/>
        <v>2.5536307077909983</v>
      </c>
      <c r="H123" s="31">
        <f t="shared" si="29"/>
        <v>2.443059703188776</v>
      </c>
    </row>
    <row r="124" spans="1:8" x14ac:dyDescent="0.2">
      <c r="A124" s="10" t="s">
        <v>105</v>
      </c>
      <c r="B124" s="9" t="s">
        <v>4</v>
      </c>
      <c r="C124" s="31">
        <f t="shared" ref="C124:D124" si="30">C33/(C98+C99)</f>
        <v>0.78861418725908328</v>
      </c>
      <c r="D124" s="31">
        <f t="shared" si="30"/>
        <v>0.56828557041418615</v>
      </c>
      <c r="E124" s="31">
        <f t="shared" ref="E124:H124" si="31">E33/(E98+E99)</f>
        <v>1.0970891836876315</v>
      </c>
      <c r="F124" s="31">
        <f t="shared" si="31"/>
        <v>2.0004590938988924</v>
      </c>
      <c r="G124" s="31">
        <f t="shared" si="31"/>
        <v>1.5314925613701231</v>
      </c>
      <c r="H124" s="31">
        <f t="shared" si="31"/>
        <v>1.2889112863677505</v>
      </c>
    </row>
    <row r="125" spans="1:8" x14ac:dyDescent="0.2">
      <c r="A125" s="10" t="s">
        <v>106</v>
      </c>
      <c r="B125" s="9" t="s">
        <v>4</v>
      </c>
      <c r="C125" s="31">
        <f t="shared" ref="C125:D125" si="32">C34/(C98+C99)</f>
        <v>2.9728275013241809</v>
      </c>
      <c r="D125" s="31">
        <f t="shared" si="32"/>
        <v>3.0083321647565748</v>
      </c>
      <c r="E125" s="31">
        <f t="shared" ref="E125:H125" si="33">E34/(E98+E99)</f>
        <v>3.0512459230644677</v>
      </c>
      <c r="F125" s="31">
        <f t="shared" si="33"/>
        <v>3.1525852829520908</v>
      </c>
      <c r="G125" s="31">
        <f t="shared" si="33"/>
        <v>5.2427827488036085</v>
      </c>
      <c r="H125" s="31">
        <f t="shared" si="33"/>
        <v>5.3289406044392464</v>
      </c>
    </row>
    <row r="126" spans="1:8" x14ac:dyDescent="0.2">
      <c r="A126" s="10" t="s">
        <v>107</v>
      </c>
      <c r="B126" s="9" t="s">
        <v>4</v>
      </c>
      <c r="C126" s="31">
        <f t="shared" ref="C126:D126" si="34">(C40-C39)/(C98+C99)</f>
        <v>0.60745460279164898</v>
      </c>
      <c r="D126" s="31">
        <f t="shared" si="34"/>
        <v>0.38502447637137793</v>
      </c>
      <c r="E126" s="31">
        <f t="shared" ref="E126:H126" si="35">(E40-E39)/(E98+E99)</f>
        <v>0.405354086188152</v>
      </c>
      <c r="F126" s="31">
        <f t="shared" si="35"/>
        <v>0.40743359276312202</v>
      </c>
      <c r="G126" s="31">
        <f t="shared" si="35"/>
        <v>0.7666895584702782</v>
      </c>
      <c r="H126" s="31">
        <f t="shared" si="35"/>
        <v>0.45938547254684553</v>
      </c>
    </row>
    <row r="127" spans="1:8" x14ac:dyDescent="0.2">
      <c r="A127" s="11" t="s">
        <v>108</v>
      </c>
      <c r="B127" s="12" t="s">
        <v>4</v>
      </c>
      <c r="C127" s="33">
        <f t="shared" ref="C127" si="36">SUM(C118:C126)</f>
        <v>15.227672472651456</v>
      </c>
      <c r="D127" s="33">
        <f t="shared" ref="D127:E127" si="37">SUM(D118:D126)</f>
        <v>16.920760297285927</v>
      </c>
      <c r="E127" s="33">
        <f t="shared" si="37"/>
        <v>18.02241967569568</v>
      </c>
      <c r="F127" s="33">
        <f t="shared" ref="F127:H127" si="38">SUM(F118:F126)</f>
        <v>17.857444944903172</v>
      </c>
      <c r="G127" s="33">
        <f t="shared" si="38"/>
        <v>22.979825519359537</v>
      </c>
      <c r="H127" s="33">
        <f t="shared" si="38"/>
        <v>24.282984465096206</v>
      </c>
    </row>
    <row r="128" spans="1:8" x14ac:dyDescent="0.2">
      <c r="A128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5E57-3280-46AB-AE54-0E900330067B}">
  <dimension ref="A1:S128"/>
  <sheetViews>
    <sheetView workbookViewId="0">
      <selection activeCell="A7" sqref="A7"/>
    </sheetView>
  </sheetViews>
  <sheetFormatPr baseColWidth="10" defaultColWidth="11.5703125" defaultRowHeight="12.75" x14ac:dyDescent="0.2"/>
  <cols>
    <col min="1" max="1" width="43.28515625" style="1" customWidth="1"/>
    <col min="2" max="2" width="3.28515625" style="1" bestFit="1" customWidth="1"/>
    <col min="3" max="13" width="10.140625" style="1" bestFit="1" customWidth="1"/>
    <col min="14" max="19" width="11.140625" style="1" bestFit="1" customWidth="1"/>
    <col min="20" max="16384" width="11.5703125" style="1"/>
  </cols>
  <sheetData>
    <row r="1" spans="1:19" s="5" customFormat="1" ht="23.25" x14ac:dyDescent="0.35">
      <c r="A1" s="39" t="s">
        <v>111</v>
      </c>
    </row>
    <row r="2" spans="1:19" s="5" customFormat="1" ht="18" x14ac:dyDescent="0.25">
      <c r="A2" s="42" t="s">
        <v>128</v>
      </c>
    </row>
    <row r="3" spans="1:19" x14ac:dyDescent="0.2">
      <c r="A3" s="8"/>
    </row>
    <row r="4" spans="1:19" ht="15" x14ac:dyDescent="0.25">
      <c r="A4" s="41" t="s">
        <v>112</v>
      </c>
    </row>
    <row r="5" spans="1:19" x14ac:dyDescent="0.2">
      <c r="A5" s="1" t="s">
        <v>0</v>
      </c>
    </row>
    <row r="6" spans="1:19" x14ac:dyDescent="0.2">
      <c r="A6" s="1" t="str">
        <f>Forklaring!A6</f>
        <v>Oppdatert pr. 13.11.2025</v>
      </c>
    </row>
    <row r="9" spans="1:19" s="5" customFormat="1" ht="15.75" x14ac:dyDescent="0.25">
      <c r="A9" s="34" t="s">
        <v>34</v>
      </c>
      <c r="B9" s="15"/>
      <c r="C9" s="15"/>
      <c r="D9" s="15"/>
    </row>
    <row r="10" spans="1:19" s="5" customFormat="1" x14ac:dyDescent="0.2">
      <c r="A10" s="35"/>
      <c r="B10" s="36"/>
      <c r="C10" s="36">
        <v>2008</v>
      </c>
      <c r="D10" s="36">
        <v>2009</v>
      </c>
      <c r="E10" s="37">
        <v>2010</v>
      </c>
      <c r="F10" s="37">
        <v>2011</v>
      </c>
      <c r="G10" s="37">
        <v>2012</v>
      </c>
      <c r="H10" s="37">
        <v>2013</v>
      </c>
      <c r="I10" s="37">
        <v>2014</v>
      </c>
      <c r="J10" s="37">
        <v>2015</v>
      </c>
      <c r="K10" s="37">
        <v>2016</v>
      </c>
      <c r="L10" s="37">
        <v>2017</v>
      </c>
      <c r="M10" s="37">
        <v>2018</v>
      </c>
      <c r="N10" s="37">
        <v>2019</v>
      </c>
      <c r="O10" s="37">
        <v>2020</v>
      </c>
      <c r="P10" s="37">
        <v>2021</v>
      </c>
      <c r="Q10" s="37">
        <v>2022</v>
      </c>
      <c r="R10" s="37">
        <v>2023</v>
      </c>
      <c r="S10" s="37">
        <v>2024</v>
      </c>
    </row>
    <row r="11" spans="1:19" x14ac:dyDescent="0.2">
      <c r="A11" s="10" t="s">
        <v>1</v>
      </c>
      <c r="B11" s="9" t="s">
        <v>2</v>
      </c>
      <c r="C11" s="2">
        <v>6</v>
      </c>
      <c r="D11" s="2">
        <v>6</v>
      </c>
      <c r="E11" s="2">
        <v>7</v>
      </c>
      <c r="F11" s="55">
        <v>7</v>
      </c>
      <c r="G11" s="55">
        <v>5</v>
      </c>
      <c r="H11" s="55">
        <v>5</v>
      </c>
      <c r="I11" s="55">
        <v>6</v>
      </c>
      <c r="J11" s="55">
        <v>5</v>
      </c>
      <c r="K11" s="55">
        <v>6</v>
      </c>
      <c r="L11" s="55">
        <v>5</v>
      </c>
      <c r="M11" s="1">
        <v>5</v>
      </c>
      <c r="N11" s="56">
        <v>5</v>
      </c>
      <c r="O11" s="56">
        <v>6</v>
      </c>
      <c r="P11" s="56">
        <v>7</v>
      </c>
      <c r="Q11" s="56">
        <v>7</v>
      </c>
      <c r="R11" s="56">
        <v>7</v>
      </c>
      <c r="S11" s="56">
        <v>7</v>
      </c>
    </row>
    <row r="12" spans="1:19" x14ac:dyDescent="0.2">
      <c r="A12" s="11" t="s">
        <v>17</v>
      </c>
      <c r="B12" s="12" t="s">
        <v>2</v>
      </c>
      <c r="C12" s="13">
        <v>7</v>
      </c>
      <c r="D12" s="13">
        <v>7</v>
      </c>
      <c r="E12" s="57">
        <v>9</v>
      </c>
      <c r="F12" s="58">
        <v>9</v>
      </c>
      <c r="G12" s="58">
        <v>5</v>
      </c>
      <c r="H12" s="58">
        <v>6</v>
      </c>
      <c r="I12" s="58">
        <v>7</v>
      </c>
      <c r="J12" s="58">
        <v>6</v>
      </c>
      <c r="K12" s="58">
        <v>8</v>
      </c>
      <c r="L12" s="58">
        <v>7</v>
      </c>
      <c r="M12" s="58">
        <v>7</v>
      </c>
      <c r="N12" s="59">
        <v>7</v>
      </c>
      <c r="O12" s="59">
        <v>8</v>
      </c>
      <c r="P12" s="59">
        <v>9</v>
      </c>
      <c r="Q12" s="59">
        <v>9</v>
      </c>
      <c r="R12" s="59">
        <v>9</v>
      </c>
      <c r="S12" s="59">
        <v>9</v>
      </c>
    </row>
    <row r="13" spans="1:19" x14ac:dyDescent="0.2">
      <c r="A13" s="10"/>
      <c r="B13" s="9"/>
    </row>
    <row r="14" spans="1:19" x14ac:dyDescent="0.2">
      <c r="A14" s="10"/>
      <c r="B14" s="9"/>
    </row>
    <row r="15" spans="1:19" s="5" customFormat="1" ht="15.75" x14ac:dyDescent="0.25">
      <c r="A15" s="34" t="s">
        <v>35</v>
      </c>
      <c r="B15" s="15"/>
    </row>
    <row r="16" spans="1:19" x14ac:dyDescent="0.2">
      <c r="A16" s="10" t="s">
        <v>129</v>
      </c>
      <c r="B16" s="15"/>
    </row>
    <row r="17" spans="1:19" s="5" customFormat="1" x14ac:dyDescent="0.2">
      <c r="A17" s="35"/>
      <c r="B17" s="36"/>
      <c r="C17" s="36">
        <v>2008</v>
      </c>
      <c r="D17" s="36">
        <v>2009</v>
      </c>
      <c r="E17" s="37">
        <v>2010</v>
      </c>
      <c r="F17" s="37">
        <v>2011</v>
      </c>
      <c r="G17" s="37">
        <v>2012</v>
      </c>
      <c r="H17" s="37">
        <v>2013</v>
      </c>
      <c r="I17" s="37">
        <v>2014</v>
      </c>
      <c r="J17" s="37">
        <v>2015</v>
      </c>
      <c r="K17" s="37">
        <v>2016</v>
      </c>
      <c r="L17" s="37">
        <v>2017</v>
      </c>
      <c r="M17" s="37">
        <v>2018</v>
      </c>
      <c r="N17" s="37">
        <v>2019</v>
      </c>
      <c r="O17" s="37">
        <v>2020</v>
      </c>
      <c r="P17" s="37">
        <v>2021</v>
      </c>
      <c r="Q17" s="37">
        <v>2022</v>
      </c>
      <c r="R17" s="37">
        <v>2023</v>
      </c>
      <c r="S17" s="37">
        <v>2024</v>
      </c>
    </row>
    <row r="18" spans="1:19" x14ac:dyDescent="0.2">
      <c r="A18" s="16" t="s">
        <v>66</v>
      </c>
      <c r="B18" s="9" t="s">
        <v>4</v>
      </c>
      <c r="C18" s="17">
        <v>16223673.8333333</v>
      </c>
      <c r="D18" s="17">
        <v>16836097</v>
      </c>
      <c r="E18" s="18">
        <v>18357473.142857101</v>
      </c>
      <c r="F18" s="18">
        <v>20286777.857142899</v>
      </c>
      <c r="G18" s="18">
        <v>16413724.800000001</v>
      </c>
      <c r="H18" s="18">
        <v>22358820.199999999</v>
      </c>
      <c r="I18" s="18">
        <v>19305389.166666701</v>
      </c>
      <c r="J18" s="18">
        <v>24712277.399999999</v>
      </c>
      <c r="K18" s="18">
        <v>28295881.333333299</v>
      </c>
      <c r="L18" s="18">
        <v>29786846.199999999</v>
      </c>
      <c r="M18" s="18">
        <v>30266438.800000001</v>
      </c>
      <c r="N18" s="18">
        <v>51649804.799999997</v>
      </c>
      <c r="O18" s="18">
        <v>57667882</v>
      </c>
      <c r="P18" s="18">
        <v>76304916</v>
      </c>
      <c r="Q18" s="18">
        <v>89778079</v>
      </c>
      <c r="R18" s="18">
        <v>95359908</v>
      </c>
      <c r="S18" s="18">
        <v>122740582</v>
      </c>
    </row>
    <row r="19" spans="1:19" x14ac:dyDescent="0.2">
      <c r="A19" s="10" t="s">
        <v>67</v>
      </c>
      <c r="B19" s="9" t="s">
        <v>4</v>
      </c>
      <c r="C19" s="18">
        <v>787916.66666666698</v>
      </c>
      <c r="D19" s="18">
        <v>2098642</v>
      </c>
      <c r="E19" s="18">
        <v>1568571.42857143</v>
      </c>
      <c r="F19" s="18">
        <v>763285.71428571397</v>
      </c>
      <c r="G19" s="18">
        <v>2267400</v>
      </c>
      <c r="H19" s="18">
        <v>1955200</v>
      </c>
      <c r="I19" s="18">
        <v>1353666.66666667</v>
      </c>
      <c r="J19" s="18">
        <v>885464.2</v>
      </c>
      <c r="K19" s="18">
        <v>334445.66666666698</v>
      </c>
      <c r="L19" s="18">
        <v>71600</v>
      </c>
      <c r="M19" s="18">
        <v>0</v>
      </c>
      <c r="N19" s="18">
        <v>0</v>
      </c>
      <c r="O19" s="18">
        <v>4453155</v>
      </c>
      <c r="P19" s="18">
        <v>0</v>
      </c>
      <c r="Q19" s="18">
        <v>3631000</v>
      </c>
      <c r="R19" s="18">
        <v>330857</v>
      </c>
      <c r="S19" s="18">
        <v>1089000</v>
      </c>
    </row>
    <row r="20" spans="1:19" x14ac:dyDescent="0.2">
      <c r="A20" s="10" t="s">
        <v>68</v>
      </c>
      <c r="B20" s="9" t="s">
        <v>4</v>
      </c>
      <c r="C20" s="18">
        <v>465000</v>
      </c>
      <c r="D20" s="18">
        <v>493333.33333333302</v>
      </c>
      <c r="E20" s="18">
        <v>348324.28571428597</v>
      </c>
      <c r="F20" s="18">
        <v>258000</v>
      </c>
      <c r="G20" s="18">
        <v>580000</v>
      </c>
      <c r="H20" s="18">
        <v>0</v>
      </c>
      <c r="I20" s="18">
        <v>147166.66666666701</v>
      </c>
      <c r="J20" s="18">
        <v>58900</v>
      </c>
      <c r="K20" s="18">
        <v>7172000</v>
      </c>
      <c r="L20" s="18">
        <v>5928200</v>
      </c>
      <c r="M20" s="18">
        <v>7600000</v>
      </c>
      <c r="N20" s="18">
        <v>8000000</v>
      </c>
      <c r="O20" s="18">
        <v>1479333</v>
      </c>
      <c r="P20" s="18">
        <v>0</v>
      </c>
      <c r="Q20" s="18">
        <v>117286</v>
      </c>
      <c r="R20" s="18">
        <v>0</v>
      </c>
      <c r="S20" s="18">
        <v>0</v>
      </c>
    </row>
    <row r="21" spans="1:19" x14ac:dyDescent="0.2">
      <c r="A21" s="10" t="s">
        <v>69</v>
      </c>
      <c r="B21" s="9" t="s">
        <v>4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80865.2</v>
      </c>
      <c r="I21" s="18">
        <v>0</v>
      </c>
      <c r="J21" s="18">
        <v>11609.6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50766</v>
      </c>
    </row>
    <row r="22" spans="1:19" x14ac:dyDescent="0.2">
      <c r="A22" s="10" t="s">
        <v>70</v>
      </c>
      <c r="B22" s="9" t="s">
        <v>4</v>
      </c>
      <c r="C22" s="19">
        <v>171107.16666666701</v>
      </c>
      <c r="D22" s="19">
        <v>194529.66666666701</v>
      </c>
      <c r="E22" s="18">
        <v>368815.28571428597</v>
      </c>
      <c r="F22" s="18">
        <v>405471.42857142899</v>
      </c>
      <c r="G22" s="18">
        <v>345692.4</v>
      </c>
      <c r="H22" s="18">
        <v>147393.20000000001</v>
      </c>
      <c r="I22" s="18">
        <v>154939.5</v>
      </c>
      <c r="J22" s="18">
        <v>348447.6</v>
      </c>
      <c r="K22" s="18">
        <v>390078.5</v>
      </c>
      <c r="L22" s="18">
        <v>40144</v>
      </c>
      <c r="M22" s="18">
        <v>82800</v>
      </c>
      <c r="N22" s="18">
        <v>19550</v>
      </c>
      <c r="O22" s="18">
        <v>25342</v>
      </c>
      <c r="P22" s="18">
        <v>103787</v>
      </c>
      <c r="Q22" s="18">
        <v>160738</v>
      </c>
      <c r="R22" s="18">
        <v>70733</v>
      </c>
      <c r="S22" s="18">
        <v>117184</v>
      </c>
    </row>
    <row r="23" spans="1:19" x14ac:dyDescent="0.2">
      <c r="A23" s="10" t="s">
        <v>36</v>
      </c>
      <c r="B23" s="9" t="s">
        <v>4</v>
      </c>
      <c r="C23" s="21">
        <v>17647697.666666634</v>
      </c>
      <c r="D23" s="21">
        <v>19622602</v>
      </c>
      <c r="E23" s="21">
        <v>20643184.142857105</v>
      </c>
      <c r="F23" s="21">
        <v>21713535.000000041</v>
      </c>
      <c r="G23" s="21">
        <v>19606817.199999999</v>
      </c>
      <c r="H23" s="21">
        <v>24542278.599999998</v>
      </c>
      <c r="I23" s="21">
        <v>20961162.000000041</v>
      </c>
      <c r="J23" s="21">
        <v>26016698.800000001</v>
      </c>
      <c r="K23" s="21">
        <v>36192405.49999997</v>
      </c>
      <c r="L23" s="21">
        <v>35826790.200000003</v>
      </c>
      <c r="M23" s="21">
        <v>37949238.799999997</v>
      </c>
      <c r="N23" s="21">
        <v>59669354.799999997</v>
      </c>
      <c r="O23" s="21">
        <v>63625712</v>
      </c>
      <c r="P23" s="21">
        <v>76408703</v>
      </c>
      <c r="Q23" s="21">
        <v>93687104</v>
      </c>
      <c r="R23" s="21">
        <v>95761498</v>
      </c>
      <c r="S23" s="21">
        <v>123997531</v>
      </c>
    </row>
    <row r="24" spans="1:19" x14ac:dyDescent="0.2">
      <c r="A24" s="10"/>
      <c r="B24" s="9"/>
      <c r="C24" s="22"/>
      <c r="D24" s="22"/>
      <c r="E24" s="23"/>
      <c r="F24" s="23"/>
      <c r="G24" s="23"/>
      <c r="H24" s="23"/>
      <c r="I24" s="23"/>
      <c r="J24" s="23"/>
      <c r="K24" s="23"/>
      <c r="L24" s="23"/>
      <c r="M24" s="18"/>
      <c r="N24" s="23"/>
      <c r="O24" s="23"/>
      <c r="P24" s="23"/>
      <c r="Q24" s="23"/>
      <c r="R24" s="23"/>
      <c r="S24" s="23"/>
    </row>
    <row r="25" spans="1:19" x14ac:dyDescent="0.2">
      <c r="A25" s="10" t="s">
        <v>71</v>
      </c>
      <c r="B25" s="9" t="s">
        <v>4</v>
      </c>
      <c r="C25" s="17">
        <v>1795828.6666666667</v>
      </c>
      <c r="D25" s="17">
        <v>1780896</v>
      </c>
      <c r="E25" s="18">
        <v>2556891.57142857</v>
      </c>
      <c r="F25" s="18">
        <v>3041117.7142857099</v>
      </c>
      <c r="G25" s="18">
        <v>2612291.6</v>
      </c>
      <c r="H25" s="18">
        <v>3004616</v>
      </c>
      <c r="I25" s="18">
        <v>3539851.1666666698</v>
      </c>
      <c r="J25" s="18">
        <v>3024836.6</v>
      </c>
      <c r="K25" s="18">
        <v>3539497.1666666698</v>
      </c>
      <c r="L25" s="18">
        <v>4669105.8</v>
      </c>
      <c r="M25" s="18">
        <v>3886535.2</v>
      </c>
      <c r="N25" s="18">
        <v>16957124.800000001</v>
      </c>
      <c r="O25" s="18">
        <v>19557606</v>
      </c>
      <c r="P25" s="18">
        <v>24348362</v>
      </c>
      <c r="Q25" s="18">
        <v>22010152</v>
      </c>
      <c r="R25" s="18">
        <v>27789120</v>
      </c>
      <c r="S25" s="18">
        <v>33569567</v>
      </c>
    </row>
    <row r="26" spans="1:19" x14ac:dyDescent="0.2">
      <c r="A26" s="10" t="s">
        <v>72</v>
      </c>
      <c r="B26" s="9" t="s">
        <v>4</v>
      </c>
      <c r="C26" s="18">
        <v>1596455.8333333333</v>
      </c>
      <c r="D26" s="18">
        <v>1613114.83333333</v>
      </c>
      <c r="E26" s="18">
        <v>2010396.8571428601</v>
      </c>
      <c r="F26" s="18">
        <v>2337291.8571428601</v>
      </c>
      <c r="G26" s="18">
        <v>2132061.7999999998</v>
      </c>
      <c r="H26" s="18">
        <v>2987663.2</v>
      </c>
      <c r="I26" s="18">
        <v>3043235.5</v>
      </c>
      <c r="J26" s="18">
        <v>3898076.2</v>
      </c>
      <c r="K26" s="18">
        <v>4319396.8333333302</v>
      </c>
      <c r="L26" s="18">
        <v>4253735.5999999996</v>
      </c>
      <c r="M26" s="18">
        <v>4706335.4000000004</v>
      </c>
      <c r="N26" s="18">
        <v>7478365.2000000002</v>
      </c>
      <c r="O26" s="18">
        <v>9603612</v>
      </c>
      <c r="P26" s="18">
        <v>10544497</v>
      </c>
      <c r="Q26" s="18">
        <v>15462245</v>
      </c>
      <c r="R26" s="18">
        <v>13356782</v>
      </c>
      <c r="S26" s="18">
        <v>20518026</v>
      </c>
    </row>
    <row r="27" spans="1:19" x14ac:dyDescent="0.2">
      <c r="A27" s="10" t="s">
        <v>73</v>
      </c>
      <c r="B27" s="9" t="s">
        <v>4</v>
      </c>
      <c r="C27" s="18">
        <v>190403.66666666666</v>
      </c>
      <c r="D27" s="18">
        <v>192110.83333333299</v>
      </c>
      <c r="E27" s="18">
        <v>164470</v>
      </c>
      <c r="F27" s="18">
        <v>196400.57142857101</v>
      </c>
      <c r="G27" s="18">
        <v>131763.6</v>
      </c>
      <c r="H27" s="18">
        <v>192861.2</v>
      </c>
      <c r="I27" s="18">
        <v>256364.83333333299</v>
      </c>
      <c r="J27" s="18">
        <v>262701.59999999998</v>
      </c>
      <c r="K27" s="18">
        <v>224114.33333333299</v>
      </c>
      <c r="L27" s="18">
        <v>487408.4</v>
      </c>
      <c r="M27" s="18">
        <v>168478.4</v>
      </c>
      <c r="N27" s="18">
        <v>440075</v>
      </c>
      <c r="O27" s="18">
        <v>350304</v>
      </c>
      <c r="P27" s="18">
        <v>308211</v>
      </c>
      <c r="Q27" s="18">
        <v>388258</v>
      </c>
      <c r="R27" s="18">
        <v>468738</v>
      </c>
      <c r="S27" s="18">
        <v>791327</v>
      </c>
    </row>
    <row r="28" spans="1:19" x14ac:dyDescent="0.2">
      <c r="A28" s="10" t="s">
        <v>74</v>
      </c>
      <c r="B28" s="9" t="s">
        <v>4</v>
      </c>
      <c r="C28" s="18">
        <v>2214125</v>
      </c>
      <c r="D28" s="18">
        <v>2502510.1666666698</v>
      </c>
      <c r="E28" s="18">
        <v>2742220.8571428601</v>
      </c>
      <c r="F28" s="18">
        <v>2962503.8571428601</v>
      </c>
      <c r="G28" s="18">
        <v>1930015.8</v>
      </c>
      <c r="H28" s="18">
        <v>2460835.7999999998</v>
      </c>
      <c r="I28" s="18">
        <v>3165846.1666666698</v>
      </c>
      <c r="J28" s="18">
        <v>3541559.2</v>
      </c>
      <c r="K28" s="18">
        <v>3719698.6666666698</v>
      </c>
      <c r="L28" s="18">
        <v>3607185.2</v>
      </c>
      <c r="M28" s="18">
        <v>4773719.5999999996</v>
      </c>
      <c r="N28" s="18">
        <v>5390361.2000000002</v>
      </c>
      <c r="O28" s="18">
        <v>3518603</v>
      </c>
      <c r="P28" s="18">
        <v>7186786</v>
      </c>
      <c r="Q28" s="18">
        <v>6712297</v>
      </c>
      <c r="R28" s="18">
        <v>8456528</v>
      </c>
      <c r="S28" s="18">
        <v>11737940</v>
      </c>
    </row>
    <row r="29" spans="1:19" x14ac:dyDescent="0.2">
      <c r="A29" s="10" t="s">
        <v>75</v>
      </c>
      <c r="B29" s="9" t="s">
        <v>4</v>
      </c>
      <c r="C29" s="18">
        <v>1273596</v>
      </c>
      <c r="D29" s="18">
        <v>-739260</v>
      </c>
      <c r="E29" s="18">
        <v>1576433.1428571399</v>
      </c>
      <c r="F29" s="18">
        <v>-5510.1428571428596</v>
      </c>
      <c r="G29" s="18">
        <v>350823.8</v>
      </c>
      <c r="H29" s="18">
        <v>-992179.6</v>
      </c>
      <c r="I29" s="18">
        <v>2025097.5</v>
      </c>
      <c r="J29" s="18">
        <v>-323859.40000000002</v>
      </c>
      <c r="K29" s="18">
        <v>-1037107.5</v>
      </c>
      <c r="L29" s="18">
        <v>2972024.8</v>
      </c>
      <c r="M29" s="18">
        <v>3521857.4</v>
      </c>
      <c r="N29" s="18">
        <v>7729017</v>
      </c>
      <c r="O29" s="18">
        <v>1899498</v>
      </c>
      <c r="P29" s="18">
        <v>6329118</v>
      </c>
      <c r="Q29" s="18">
        <v>-3249633</v>
      </c>
      <c r="R29" s="18">
        <v>7798009</v>
      </c>
      <c r="S29" s="18">
        <v>2675245</v>
      </c>
    </row>
    <row r="30" spans="1:19" x14ac:dyDescent="0.2">
      <c r="A30" s="10" t="s">
        <v>76</v>
      </c>
      <c r="B30" s="9" t="s">
        <v>4</v>
      </c>
      <c r="C30" s="18">
        <v>2961540.3333333335</v>
      </c>
      <c r="D30" s="18">
        <v>3134245.1666666698</v>
      </c>
      <c r="E30" s="18">
        <v>3492301.2857142901</v>
      </c>
      <c r="F30" s="18">
        <v>3793135.1428571399</v>
      </c>
      <c r="G30" s="18">
        <v>3364650.4</v>
      </c>
      <c r="H30" s="18">
        <v>4191548</v>
      </c>
      <c r="I30" s="18">
        <v>4689167.6666666698</v>
      </c>
      <c r="J30" s="18">
        <v>4372285.5999999996</v>
      </c>
      <c r="K30" s="18">
        <v>6615652.5</v>
      </c>
      <c r="L30" s="18">
        <v>7311151.5999999996</v>
      </c>
      <c r="M30" s="18">
        <v>7612557.4000000004</v>
      </c>
      <c r="N30" s="18">
        <v>8427477.4000000004</v>
      </c>
      <c r="O30" s="18">
        <v>7156441</v>
      </c>
      <c r="P30" s="18">
        <v>8402812</v>
      </c>
      <c r="Q30" s="18">
        <v>8942687</v>
      </c>
      <c r="R30" s="18">
        <v>8295496</v>
      </c>
      <c r="S30" s="18">
        <v>9802419</v>
      </c>
    </row>
    <row r="31" spans="1:19" x14ac:dyDescent="0.2">
      <c r="A31" s="10" t="s">
        <v>77</v>
      </c>
      <c r="B31" s="9" t="s">
        <v>4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</row>
    <row r="32" spans="1:19" x14ac:dyDescent="0.2">
      <c r="A32" s="10" t="s">
        <v>78</v>
      </c>
      <c r="B32" s="9" t="s">
        <v>4</v>
      </c>
      <c r="C32" s="18">
        <v>1205593.1666666667</v>
      </c>
      <c r="D32" s="18">
        <v>1248587</v>
      </c>
      <c r="E32" s="18">
        <v>1298965.57142857</v>
      </c>
      <c r="F32" s="18">
        <v>1514679.7142857099</v>
      </c>
      <c r="G32" s="18">
        <v>1108303</v>
      </c>
      <c r="H32" s="18">
        <v>1167892.2</v>
      </c>
      <c r="I32" s="18">
        <v>1330227.83333333</v>
      </c>
      <c r="J32" s="18">
        <v>1545854.2</v>
      </c>
      <c r="K32" s="18">
        <v>1728731.66666667</v>
      </c>
      <c r="L32" s="18">
        <v>1986029.8</v>
      </c>
      <c r="M32" s="18">
        <v>2477559.6</v>
      </c>
      <c r="N32" s="18">
        <v>3442376.6</v>
      </c>
      <c r="O32" s="18">
        <v>4868006</v>
      </c>
      <c r="P32" s="18">
        <v>5529720</v>
      </c>
      <c r="Q32" s="18">
        <v>6302413</v>
      </c>
      <c r="R32" s="18">
        <v>6793608</v>
      </c>
      <c r="S32" s="18">
        <v>8731327</v>
      </c>
    </row>
    <row r="33" spans="1:19" x14ac:dyDescent="0.2">
      <c r="A33" s="10" t="s">
        <v>79</v>
      </c>
      <c r="B33" s="9" t="s">
        <v>4</v>
      </c>
      <c r="C33" s="18">
        <v>380258.5</v>
      </c>
      <c r="D33" s="18">
        <v>489966.83333333302</v>
      </c>
      <c r="E33" s="18">
        <v>592431.71428571397</v>
      </c>
      <c r="F33" s="18">
        <v>598427.71428571397</v>
      </c>
      <c r="G33" s="18">
        <v>365871.2</v>
      </c>
      <c r="H33" s="18">
        <v>708114.2</v>
      </c>
      <c r="I33" s="18">
        <v>661666.16666666698</v>
      </c>
      <c r="J33" s="18">
        <v>756398.6</v>
      </c>
      <c r="K33" s="18">
        <v>938670.33333333302</v>
      </c>
      <c r="L33" s="18">
        <v>995329.2</v>
      </c>
      <c r="M33" s="18">
        <v>1562845.8</v>
      </c>
      <c r="N33" s="18">
        <v>2665123.7999999998</v>
      </c>
      <c r="O33" s="18">
        <v>2147045</v>
      </c>
      <c r="P33" s="18">
        <v>3348705</v>
      </c>
      <c r="Q33" s="18">
        <v>6865384</v>
      </c>
      <c r="R33" s="18">
        <v>5025556</v>
      </c>
      <c r="S33" s="18">
        <v>5571000</v>
      </c>
    </row>
    <row r="34" spans="1:19" x14ac:dyDescent="0.2">
      <c r="A34" s="10" t="s">
        <v>80</v>
      </c>
      <c r="B34" s="9" t="s">
        <v>4</v>
      </c>
      <c r="C34" s="19">
        <v>3524187.8333333335</v>
      </c>
      <c r="D34" s="19">
        <v>2651057</v>
      </c>
      <c r="E34" s="18">
        <v>3207236.7142857099</v>
      </c>
      <c r="F34" s="18">
        <v>3887361.57142857</v>
      </c>
      <c r="G34" s="18">
        <v>3317878.4</v>
      </c>
      <c r="H34" s="18">
        <v>4420065.5999999996</v>
      </c>
      <c r="I34" s="18">
        <v>4364470.3333333302</v>
      </c>
      <c r="J34" s="18">
        <v>4511787</v>
      </c>
      <c r="K34" s="18">
        <v>4902763.8333333302</v>
      </c>
      <c r="L34" s="18">
        <v>5442296.2000000002</v>
      </c>
      <c r="M34" s="18">
        <v>9686463.1999999993</v>
      </c>
      <c r="N34" s="18">
        <v>10584479.6</v>
      </c>
      <c r="O34" s="18">
        <v>8985039</v>
      </c>
      <c r="P34" s="18">
        <v>11069586</v>
      </c>
      <c r="Q34" s="18">
        <v>11817314</v>
      </c>
      <c r="R34" s="18">
        <v>12827544</v>
      </c>
      <c r="S34" s="18">
        <v>19251204</v>
      </c>
    </row>
    <row r="35" spans="1:19" x14ac:dyDescent="0.2">
      <c r="A35" s="10" t="s">
        <v>37</v>
      </c>
      <c r="B35" s="9" t="s">
        <v>4</v>
      </c>
      <c r="C35" s="21">
        <f t="shared" ref="C35:N35" si="0">C25+C26+C27+C28-C29+C30+C32+C33+C34+C31</f>
        <v>12594797</v>
      </c>
      <c r="D35" s="21">
        <f t="shared" si="0"/>
        <v>14351747.833333336</v>
      </c>
      <c r="E35" s="21">
        <f t="shared" si="0"/>
        <v>14488481.428571437</v>
      </c>
      <c r="F35" s="21">
        <f t="shared" si="0"/>
        <v>18336428.285714276</v>
      </c>
      <c r="G35" s="21">
        <f t="shared" si="0"/>
        <v>14612012</v>
      </c>
      <c r="H35" s="21">
        <f t="shared" si="0"/>
        <v>20125775.799999997</v>
      </c>
      <c r="I35" s="21">
        <f t="shared" si="0"/>
        <v>19025732.166666672</v>
      </c>
      <c r="J35" s="21">
        <f t="shared" si="0"/>
        <v>22237358.400000002</v>
      </c>
      <c r="K35" s="21">
        <f t="shared" si="0"/>
        <v>27025632.833333336</v>
      </c>
      <c r="L35" s="21">
        <f t="shared" si="0"/>
        <v>25780216.999999996</v>
      </c>
      <c r="M35" s="21">
        <f t="shared" si="0"/>
        <v>31352637.200000003</v>
      </c>
      <c r="N35" s="21">
        <f t="shared" si="0"/>
        <v>47656366.600000001</v>
      </c>
      <c r="O35" s="21">
        <v>54287158</v>
      </c>
      <c r="P35" s="21">
        <v>64409562</v>
      </c>
      <c r="Q35" s="21">
        <v>81750383</v>
      </c>
      <c r="R35" s="21">
        <v>75215364</v>
      </c>
      <c r="S35" s="21">
        <v>107297566</v>
      </c>
    </row>
    <row r="36" spans="1:19" x14ac:dyDescent="0.2">
      <c r="A36" s="10"/>
      <c r="B36" s="9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0"/>
      <c r="N36" s="21"/>
      <c r="O36" s="21"/>
      <c r="P36" s="21"/>
      <c r="Q36" s="21"/>
      <c r="R36" s="21"/>
      <c r="S36" s="21"/>
    </row>
    <row r="37" spans="1:19" x14ac:dyDescent="0.2">
      <c r="A37" s="10" t="s">
        <v>38</v>
      </c>
      <c r="B37" s="9" t="s">
        <v>4</v>
      </c>
      <c r="C37" s="21">
        <f t="shared" ref="C37:N37" si="1">C23-C35</f>
        <v>5052900.6666666344</v>
      </c>
      <c r="D37" s="21">
        <f t="shared" si="1"/>
        <v>5270854.1666666642</v>
      </c>
      <c r="E37" s="21">
        <f t="shared" si="1"/>
        <v>6154702.714285668</v>
      </c>
      <c r="F37" s="21">
        <f t="shared" si="1"/>
        <v>3377106.7142857648</v>
      </c>
      <c r="G37" s="21">
        <f t="shared" si="1"/>
        <v>4994805.1999999993</v>
      </c>
      <c r="H37" s="21">
        <f t="shared" si="1"/>
        <v>4416502.8000000007</v>
      </c>
      <c r="I37" s="21">
        <f t="shared" si="1"/>
        <v>1935429.8333333693</v>
      </c>
      <c r="J37" s="21">
        <f t="shared" si="1"/>
        <v>3779340.3999999985</v>
      </c>
      <c r="K37" s="21">
        <f t="shared" si="1"/>
        <v>9166772.6666666344</v>
      </c>
      <c r="L37" s="21">
        <f t="shared" si="1"/>
        <v>10046573.200000007</v>
      </c>
      <c r="M37" s="21">
        <f t="shared" si="1"/>
        <v>6596601.599999994</v>
      </c>
      <c r="N37" s="21">
        <f t="shared" si="1"/>
        <v>12012988.199999996</v>
      </c>
      <c r="O37" s="21">
        <v>9338554</v>
      </c>
      <c r="P37" s="21">
        <v>11999141</v>
      </c>
      <c r="Q37" s="21">
        <v>11936721</v>
      </c>
      <c r="R37" s="21">
        <v>20546134</v>
      </c>
      <c r="S37" s="21">
        <v>16699965</v>
      </c>
    </row>
    <row r="38" spans="1:19" x14ac:dyDescent="0.2">
      <c r="A38" s="10"/>
      <c r="B38" s="9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18"/>
      <c r="N38" s="23"/>
      <c r="O38" s="23"/>
      <c r="P38" s="23"/>
      <c r="Q38" s="23"/>
      <c r="R38" s="23"/>
      <c r="S38" s="23"/>
    </row>
    <row r="39" spans="1:19" x14ac:dyDescent="0.2">
      <c r="A39" s="10" t="s">
        <v>81</v>
      </c>
      <c r="B39" s="9" t="s">
        <v>4</v>
      </c>
      <c r="C39" s="18">
        <v>375152.66666666698</v>
      </c>
      <c r="D39" s="18">
        <v>132619.5</v>
      </c>
      <c r="E39" s="18">
        <v>138503.85714285701</v>
      </c>
      <c r="F39" s="18">
        <v>130066.428571429</v>
      </c>
      <c r="G39" s="18">
        <v>186200.2</v>
      </c>
      <c r="H39" s="18">
        <v>130340.8</v>
      </c>
      <c r="I39" s="18">
        <v>180449.5</v>
      </c>
      <c r="J39" s="18">
        <v>130031.6</v>
      </c>
      <c r="K39" s="18">
        <v>398010.33333333302</v>
      </c>
      <c r="L39" s="18">
        <v>68647.600000000006</v>
      </c>
      <c r="M39" s="18">
        <v>170886.39999999999</v>
      </c>
      <c r="N39" s="18">
        <v>88972.4</v>
      </c>
      <c r="O39" s="18">
        <v>121209</v>
      </c>
      <c r="P39" s="18">
        <v>159520</v>
      </c>
      <c r="Q39" s="18">
        <v>640528</v>
      </c>
      <c r="R39" s="18">
        <v>740714</v>
      </c>
      <c r="S39" s="18">
        <v>1002738</v>
      </c>
    </row>
    <row r="40" spans="1:19" x14ac:dyDescent="0.2">
      <c r="A40" s="10" t="s">
        <v>82</v>
      </c>
      <c r="B40" s="9" t="s">
        <v>4</v>
      </c>
      <c r="C40" s="18">
        <v>452385.33333333302</v>
      </c>
      <c r="D40" s="18">
        <v>228868.33333333299</v>
      </c>
      <c r="E40" s="18">
        <v>206869.14285714299</v>
      </c>
      <c r="F40" s="18">
        <v>206781</v>
      </c>
      <c r="G40" s="18">
        <v>195032.6</v>
      </c>
      <c r="H40" s="18">
        <v>225696.4</v>
      </c>
      <c r="I40" s="18">
        <v>356886.5</v>
      </c>
      <c r="J40" s="18">
        <v>457837.2</v>
      </c>
      <c r="K40" s="18">
        <v>434183.66666666698</v>
      </c>
      <c r="L40" s="18">
        <v>727018</v>
      </c>
      <c r="M40" s="18">
        <v>757271.6</v>
      </c>
      <c r="N40" s="18">
        <v>1417302</v>
      </c>
      <c r="O40" s="18">
        <v>2087113</v>
      </c>
      <c r="P40" s="18">
        <v>2722123</v>
      </c>
      <c r="Q40" s="18">
        <v>3600401</v>
      </c>
      <c r="R40" s="18">
        <v>5976836</v>
      </c>
      <c r="S40" s="18">
        <v>6943971</v>
      </c>
    </row>
    <row r="41" spans="1:19" x14ac:dyDescent="0.2">
      <c r="A41" s="10" t="s">
        <v>39</v>
      </c>
      <c r="B41" s="9" t="s">
        <v>4</v>
      </c>
      <c r="C41" s="20">
        <v>-77232.666666666002</v>
      </c>
      <c r="D41" s="20">
        <v>-96248.833333332994</v>
      </c>
      <c r="E41" s="20">
        <f t="shared" ref="E41:N41" si="2">E39-E40</f>
        <v>-68365.285714285972</v>
      </c>
      <c r="F41" s="20">
        <f t="shared" si="2"/>
        <v>-76714.571428570998</v>
      </c>
      <c r="G41" s="20">
        <f t="shared" si="2"/>
        <v>-8832.3999999999942</v>
      </c>
      <c r="H41" s="20">
        <f t="shared" si="2"/>
        <v>-95355.599999999991</v>
      </c>
      <c r="I41" s="20">
        <f t="shared" si="2"/>
        <v>-176437</v>
      </c>
      <c r="J41" s="20">
        <f t="shared" si="2"/>
        <v>-327805.59999999998</v>
      </c>
      <c r="K41" s="20">
        <f t="shared" si="2"/>
        <v>-36173.333333333954</v>
      </c>
      <c r="L41" s="20">
        <f t="shared" si="2"/>
        <v>-658370.4</v>
      </c>
      <c r="M41" s="20">
        <f t="shared" si="2"/>
        <v>-586385.19999999995</v>
      </c>
      <c r="N41" s="20">
        <f t="shared" si="2"/>
        <v>-1328329.6000000001</v>
      </c>
      <c r="O41" s="20">
        <v>-1965904</v>
      </c>
      <c r="P41" s="20">
        <v>-2562603</v>
      </c>
      <c r="Q41" s="20">
        <v>-2959873</v>
      </c>
      <c r="R41" s="20">
        <v>-5236122</v>
      </c>
      <c r="S41" s="20">
        <v>-5941234</v>
      </c>
    </row>
    <row r="42" spans="1:19" x14ac:dyDescent="0.2">
      <c r="A42" s="10"/>
      <c r="B42" s="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0"/>
      <c r="N42" s="21"/>
      <c r="O42" s="21"/>
      <c r="P42" s="21"/>
      <c r="Q42" s="21"/>
      <c r="R42" s="21"/>
      <c r="S42" s="21"/>
    </row>
    <row r="43" spans="1:19" x14ac:dyDescent="0.2">
      <c r="A43" s="11" t="s">
        <v>40</v>
      </c>
      <c r="B43" s="12" t="s">
        <v>4</v>
      </c>
      <c r="C43" s="21">
        <f t="shared" ref="C43:N43" si="3">C37+C39-C40</f>
        <v>4975667.9999999683</v>
      </c>
      <c r="D43" s="21">
        <f t="shared" si="3"/>
        <v>5174605.3333333312</v>
      </c>
      <c r="E43" s="21">
        <f t="shared" si="3"/>
        <v>6086337.4285713825</v>
      </c>
      <c r="F43" s="21">
        <f t="shared" si="3"/>
        <v>3300392.1428571939</v>
      </c>
      <c r="G43" s="21">
        <f t="shared" si="3"/>
        <v>4985972.8</v>
      </c>
      <c r="H43" s="21">
        <f t="shared" si="3"/>
        <v>4321147.2</v>
      </c>
      <c r="I43" s="21">
        <f t="shared" si="3"/>
        <v>1758992.8333333693</v>
      </c>
      <c r="J43" s="21">
        <f t="shared" si="3"/>
        <v>3451534.7999999984</v>
      </c>
      <c r="K43" s="21">
        <f t="shared" si="3"/>
        <v>9130599.3333332986</v>
      </c>
      <c r="L43" s="21">
        <f t="shared" si="3"/>
        <v>9388202.8000000063</v>
      </c>
      <c r="M43" s="21">
        <f t="shared" si="3"/>
        <v>6010216.3999999948</v>
      </c>
      <c r="N43" s="21">
        <f t="shared" si="3"/>
        <v>10684658.599999996</v>
      </c>
      <c r="O43" s="21">
        <v>7372650</v>
      </c>
      <c r="P43" s="21">
        <v>9436538</v>
      </c>
      <c r="Q43" s="21">
        <v>8976848</v>
      </c>
      <c r="R43" s="21">
        <v>15310012</v>
      </c>
      <c r="S43" s="21">
        <v>10758732</v>
      </c>
    </row>
    <row r="44" spans="1:19" x14ac:dyDescent="0.2">
      <c r="A44" s="14"/>
      <c r="B44" s="9"/>
      <c r="C44" s="23"/>
      <c r="D44" s="23"/>
    </row>
    <row r="45" spans="1:19" x14ac:dyDescent="0.2">
      <c r="A45" s="14"/>
      <c r="B45" s="9"/>
      <c r="C45" s="23"/>
      <c r="D45" s="23"/>
    </row>
    <row r="46" spans="1:19" s="5" customFormat="1" ht="15.75" x14ac:dyDescent="0.25">
      <c r="A46" s="34" t="s">
        <v>41</v>
      </c>
      <c r="B46" s="15"/>
    </row>
    <row r="47" spans="1:19" x14ac:dyDescent="0.2">
      <c r="A47" s="10" t="s">
        <v>129</v>
      </c>
      <c r="B47" s="15"/>
    </row>
    <row r="48" spans="1:19" s="5" customFormat="1" ht="12" customHeight="1" x14ac:dyDescent="0.2">
      <c r="A48" s="35"/>
      <c r="B48" s="36"/>
      <c r="C48" s="36">
        <v>2008</v>
      </c>
      <c r="D48" s="36">
        <v>2009</v>
      </c>
      <c r="E48" s="37">
        <v>2010</v>
      </c>
      <c r="F48" s="37">
        <v>2011</v>
      </c>
      <c r="G48" s="37">
        <v>2012</v>
      </c>
      <c r="H48" s="37">
        <v>2013</v>
      </c>
      <c r="I48" s="37">
        <v>2014</v>
      </c>
      <c r="J48" s="37">
        <v>2015</v>
      </c>
      <c r="K48" s="37">
        <v>2016</v>
      </c>
      <c r="L48" s="37">
        <v>2017</v>
      </c>
      <c r="M48" s="37">
        <v>2018</v>
      </c>
      <c r="N48" s="37">
        <v>2019</v>
      </c>
      <c r="O48" s="37">
        <v>2020</v>
      </c>
      <c r="P48" s="37">
        <v>2021</v>
      </c>
      <c r="Q48" s="37">
        <v>2022</v>
      </c>
      <c r="R48" s="37">
        <v>2023</v>
      </c>
      <c r="S48" s="37">
        <v>2024</v>
      </c>
    </row>
    <row r="49" spans="1:19" x14ac:dyDescent="0.2">
      <c r="A49" s="24" t="s">
        <v>83</v>
      </c>
      <c r="B49" s="25"/>
      <c r="C49" s="25"/>
      <c r="D49" s="25"/>
      <c r="E49" s="26"/>
      <c r="F49" s="26"/>
      <c r="G49" s="26"/>
      <c r="H49" s="26"/>
      <c r="I49" s="26"/>
      <c r="J49" s="26"/>
      <c r="K49" s="26"/>
      <c r="L49" s="26"/>
      <c r="M49" s="27"/>
      <c r="N49" s="27"/>
      <c r="O49" s="27"/>
      <c r="P49" s="27"/>
      <c r="Q49" s="27"/>
      <c r="R49" s="27"/>
      <c r="S49" s="27"/>
    </row>
    <row r="50" spans="1:19" x14ac:dyDescent="0.2">
      <c r="A50" s="10" t="s">
        <v>84</v>
      </c>
      <c r="B50" s="9" t="s">
        <v>4</v>
      </c>
      <c r="C50" s="20">
        <v>0</v>
      </c>
      <c r="D50" s="20">
        <v>0</v>
      </c>
      <c r="E50" s="20">
        <v>0</v>
      </c>
      <c r="F50" s="20">
        <v>1571.6666666666699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429307</v>
      </c>
      <c r="O50" s="20">
        <v>1055769</v>
      </c>
      <c r="P50" s="20">
        <v>879807</v>
      </c>
      <c r="Q50" s="20">
        <v>879807</v>
      </c>
      <c r="R50" s="20">
        <v>879807</v>
      </c>
      <c r="S50" s="20">
        <v>1011646</v>
      </c>
    </row>
    <row r="51" spans="1:19" x14ac:dyDescent="0.2">
      <c r="A51" s="10"/>
      <c r="B51" s="9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x14ac:dyDescent="0.2">
      <c r="A52" s="10" t="s">
        <v>85</v>
      </c>
      <c r="B52" s="9" t="s">
        <v>4</v>
      </c>
      <c r="C52" s="18">
        <v>4621640</v>
      </c>
      <c r="D52" s="18">
        <v>4220066.6666666698</v>
      </c>
      <c r="E52" s="18">
        <v>3915938</v>
      </c>
      <c r="F52" s="18">
        <v>3499571.3333333302</v>
      </c>
      <c r="G52" s="18">
        <v>5202708.4000000004</v>
      </c>
      <c r="H52" s="18">
        <v>5929573</v>
      </c>
      <c r="I52" s="18">
        <v>9879604.5999999996</v>
      </c>
      <c r="J52" s="18">
        <v>10949302.25</v>
      </c>
      <c r="K52" s="18">
        <v>11596747.6</v>
      </c>
      <c r="L52" s="18">
        <v>19896411</v>
      </c>
      <c r="M52" s="18">
        <v>19120168.5</v>
      </c>
      <c r="N52" s="18">
        <v>76655959.25</v>
      </c>
      <c r="O52" s="18">
        <v>110790851</v>
      </c>
      <c r="P52" s="18">
        <v>102916670</v>
      </c>
      <c r="Q52" s="18">
        <v>113796063</v>
      </c>
      <c r="R52" s="18">
        <v>123533513</v>
      </c>
      <c r="S52" s="18">
        <v>117346042</v>
      </c>
    </row>
    <row r="53" spans="1:19" x14ac:dyDescent="0.2">
      <c r="A53" s="10" t="s">
        <v>86</v>
      </c>
      <c r="B53" s="9" t="s">
        <v>4</v>
      </c>
      <c r="C53" s="18">
        <v>1035146.5</v>
      </c>
      <c r="D53" s="18">
        <v>824203.33333333302</v>
      </c>
      <c r="E53" s="18">
        <v>4084220.1666666698</v>
      </c>
      <c r="F53" s="18">
        <v>3799264.5</v>
      </c>
      <c r="G53" s="18">
        <v>2756016.2</v>
      </c>
      <c r="H53" s="18">
        <v>3469773.25</v>
      </c>
      <c r="I53" s="18">
        <v>1751006</v>
      </c>
      <c r="J53" s="18">
        <v>3027958.25</v>
      </c>
      <c r="K53" s="18">
        <v>12850660.6</v>
      </c>
      <c r="L53" s="18">
        <v>3164089</v>
      </c>
      <c r="M53" s="18">
        <v>3412805.25</v>
      </c>
      <c r="N53" s="18">
        <v>12823246.75</v>
      </c>
      <c r="O53" s="18">
        <v>12091465</v>
      </c>
      <c r="P53" s="18">
        <v>13900739</v>
      </c>
      <c r="Q53" s="18">
        <v>13727322</v>
      </c>
      <c r="R53" s="18">
        <v>15934980</v>
      </c>
      <c r="S53" s="18">
        <v>14454023</v>
      </c>
    </row>
    <row r="54" spans="1:19" x14ac:dyDescent="0.2">
      <c r="A54" s="10" t="s">
        <v>87</v>
      </c>
      <c r="B54" s="9" t="s">
        <v>4</v>
      </c>
      <c r="C54" s="18">
        <v>2611060.6666666665</v>
      </c>
      <c r="D54" s="18">
        <v>2779166.5</v>
      </c>
      <c r="E54" s="18">
        <v>411190.16666666698</v>
      </c>
      <c r="F54" s="18">
        <v>689019.66666666698</v>
      </c>
      <c r="G54" s="18">
        <v>405563</v>
      </c>
      <c r="H54" s="18">
        <v>416095.5</v>
      </c>
      <c r="I54" s="18">
        <v>2141045</v>
      </c>
      <c r="J54" s="18">
        <v>518294.25</v>
      </c>
      <c r="K54" s="18">
        <v>1161034.8</v>
      </c>
      <c r="L54" s="18">
        <v>470799.75</v>
      </c>
      <c r="M54" s="18">
        <v>370919.75</v>
      </c>
      <c r="N54" s="18">
        <v>1004022.25</v>
      </c>
      <c r="O54" s="18">
        <v>186967</v>
      </c>
      <c r="P54" s="18">
        <v>375191</v>
      </c>
      <c r="Q54" s="18">
        <v>453482</v>
      </c>
      <c r="R54" s="18">
        <v>2505353</v>
      </c>
      <c r="S54" s="18">
        <v>3306970</v>
      </c>
    </row>
    <row r="55" spans="1:19" x14ac:dyDescent="0.2">
      <c r="A55" s="10" t="s">
        <v>21</v>
      </c>
      <c r="B55" s="9" t="s">
        <v>4</v>
      </c>
      <c r="C55" s="20">
        <f>SUM(C52:C54)</f>
        <v>8267847.166666666</v>
      </c>
      <c r="D55" s="20">
        <f t="shared" ref="D55:N55" si="4">SUM(D52:D54)</f>
        <v>7823436.5000000028</v>
      </c>
      <c r="E55" s="20">
        <f t="shared" si="4"/>
        <v>8411348.3333333358</v>
      </c>
      <c r="F55" s="20">
        <f t="shared" si="4"/>
        <v>7987855.4999999972</v>
      </c>
      <c r="G55" s="20">
        <f t="shared" si="4"/>
        <v>8364287.6000000006</v>
      </c>
      <c r="H55" s="20">
        <f t="shared" si="4"/>
        <v>9815441.75</v>
      </c>
      <c r="I55" s="20">
        <f t="shared" si="4"/>
        <v>13771655.6</v>
      </c>
      <c r="J55" s="20">
        <f t="shared" si="4"/>
        <v>14495554.75</v>
      </c>
      <c r="K55" s="20">
        <f t="shared" si="4"/>
        <v>25608443</v>
      </c>
      <c r="L55" s="20">
        <f t="shared" si="4"/>
        <v>23531299.75</v>
      </c>
      <c r="M55" s="20">
        <f t="shared" si="4"/>
        <v>22903893.5</v>
      </c>
      <c r="N55" s="20">
        <f t="shared" si="4"/>
        <v>90483228.25</v>
      </c>
      <c r="O55" s="20">
        <v>123069283</v>
      </c>
      <c r="P55" s="20">
        <v>117192600</v>
      </c>
      <c r="Q55" s="20">
        <v>127976867</v>
      </c>
      <c r="R55" s="20">
        <v>141973846</v>
      </c>
      <c r="S55" s="20">
        <v>135107035</v>
      </c>
    </row>
    <row r="56" spans="1:19" x14ac:dyDescent="0.2">
      <c r="A56" s="10"/>
      <c r="B56" s="9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 x14ac:dyDescent="0.2">
      <c r="A57" s="10" t="s">
        <v>88</v>
      </c>
      <c r="B57" s="9" t="s">
        <v>4</v>
      </c>
      <c r="C57" s="20">
        <v>62333.333333333299</v>
      </c>
      <c r="D57" s="20">
        <v>63474</v>
      </c>
      <c r="E57" s="20">
        <v>197978.5</v>
      </c>
      <c r="F57" s="20">
        <v>201385.16666666701</v>
      </c>
      <c r="G57" s="20">
        <v>229880.2</v>
      </c>
      <c r="H57" s="20">
        <v>215967.75</v>
      </c>
      <c r="I57" s="20">
        <v>79288.800000000003</v>
      </c>
      <c r="J57" s="20">
        <v>23875</v>
      </c>
      <c r="K57" s="20">
        <v>474120</v>
      </c>
      <c r="L57" s="20">
        <v>2445445.75</v>
      </c>
      <c r="M57" s="20">
        <v>2477918.25</v>
      </c>
      <c r="N57" s="20">
        <v>3668324.75</v>
      </c>
      <c r="O57" s="20">
        <v>6349709</v>
      </c>
      <c r="P57" s="20">
        <v>6148657</v>
      </c>
      <c r="Q57" s="20">
        <v>10372295</v>
      </c>
      <c r="R57" s="20">
        <v>11355094</v>
      </c>
      <c r="S57" s="20">
        <v>12129985</v>
      </c>
    </row>
    <row r="58" spans="1:19" x14ac:dyDescent="0.2">
      <c r="A58" s="10"/>
      <c r="B58" s="9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x14ac:dyDescent="0.2">
      <c r="A59" s="10" t="s">
        <v>42</v>
      </c>
      <c r="B59" s="9" t="s">
        <v>4</v>
      </c>
      <c r="C59" s="21">
        <f t="shared" ref="C59:N59" si="5">C50+C55+C57</f>
        <v>8330180.4999999991</v>
      </c>
      <c r="D59" s="21">
        <f t="shared" si="5"/>
        <v>7886910.5000000028</v>
      </c>
      <c r="E59" s="21">
        <f t="shared" si="5"/>
        <v>8609326.8333333358</v>
      </c>
      <c r="F59" s="21">
        <f t="shared" si="5"/>
        <v>8190812.3333333312</v>
      </c>
      <c r="G59" s="21">
        <f t="shared" si="5"/>
        <v>8594167.8000000007</v>
      </c>
      <c r="H59" s="21">
        <f t="shared" si="5"/>
        <v>10031409.5</v>
      </c>
      <c r="I59" s="21">
        <f t="shared" si="5"/>
        <v>13850944.4</v>
      </c>
      <c r="J59" s="21">
        <f t="shared" si="5"/>
        <v>14519429.75</v>
      </c>
      <c r="K59" s="21">
        <f t="shared" si="5"/>
        <v>26082563</v>
      </c>
      <c r="L59" s="21">
        <f t="shared" si="5"/>
        <v>25976745.5</v>
      </c>
      <c r="M59" s="21">
        <f t="shared" si="5"/>
        <v>25381811.75</v>
      </c>
      <c r="N59" s="21">
        <f t="shared" si="5"/>
        <v>94580860</v>
      </c>
      <c r="O59" s="21">
        <v>130474761</v>
      </c>
      <c r="P59" s="21">
        <v>124221065</v>
      </c>
      <c r="Q59" s="21">
        <v>139228970</v>
      </c>
      <c r="R59" s="21">
        <v>154208747</v>
      </c>
      <c r="S59" s="21">
        <v>148248666</v>
      </c>
    </row>
    <row r="60" spans="1:19" x14ac:dyDescent="0.2">
      <c r="A60" s="10"/>
      <c r="B60" s="9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x14ac:dyDescent="0.2">
      <c r="A61" s="10" t="s">
        <v>89</v>
      </c>
      <c r="B61" s="9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 x14ac:dyDescent="0.2">
      <c r="A62" s="10" t="s">
        <v>90</v>
      </c>
      <c r="B62" s="9" t="s">
        <v>4</v>
      </c>
      <c r="C62" s="18">
        <v>5586750.166666667</v>
      </c>
      <c r="D62" s="18">
        <v>4877617.8333333302</v>
      </c>
      <c r="E62" s="18">
        <v>5282791.5</v>
      </c>
      <c r="F62" s="18">
        <v>5702295.8333333302</v>
      </c>
      <c r="G62" s="18">
        <v>4905444</v>
      </c>
      <c r="H62" s="18">
        <v>3795741.25</v>
      </c>
      <c r="I62" s="18">
        <v>5898691.7999999998</v>
      </c>
      <c r="J62" s="18">
        <v>5652401.25</v>
      </c>
      <c r="K62" s="18">
        <v>5010765</v>
      </c>
      <c r="L62" s="18">
        <v>6994683.5</v>
      </c>
      <c r="M62" s="18">
        <v>10235932.25</v>
      </c>
      <c r="N62" s="18">
        <v>14613671.5</v>
      </c>
      <c r="O62" s="18">
        <v>14130095</v>
      </c>
      <c r="P62" s="18">
        <v>21607760</v>
      </c>
      <c r="Q62" s="18">
        <v>18886307</v>
      </c>
      <c r="R62" s="18">
        <v>25819109</v>
      </c>
      <c r="S62" s="18">
        <v>28112246</v>
      </c>
    </row>
    <row r="63" spans="1:19" x14ac:dyDescent="0.2">
      <c r="A63" s="10" t="s">
        <v>91</v>
      </c>
      <c r="B63" s="9" t="s">
        <v>4</v>
      </c>
      <c r="C63" s="18">
        <v>5761734.666666667</v>
      </c>
      <c r="D63" s="18">
        <v>3820305.5</v>
      </c>
      <c r="E63" s="18">
        <v>5013989</v>
      </c>
      <c r="F63" s="18">
        <v>862614.83333333302</v>
      </c>
      <c r="G63" s="18">
        <v>2828600.4</v>
      </c>
      <c r="H63" s="18">
        <v>1945059.25</v>
      </c>
      <c r="I63" s="18">
        <v>4779317</v>
      </c>
      <c r="J63" s="18">
        <v>6141015.75</v>
      </c>
      <c r="K63" s="18">
        <v>5758799.2000000002</v>
      </c>
      <c r="L63" s="18">
        <v>6158991.5</v>
      </c>
      <c r="M63" s="18">
        <v>9451011.5</v>
      </c>
      <c r="N63" s="18">
        <v>983069</v>
      </c>
      <c r="O63" s="18">
        <v>8938766</v>
      </c>
      <c r="P63" s="18">
        <v>9721411</v>
      </c>
      <c r="Q63" s="18">
        <v>12553476</v>
      </c>
      <c r="R63" s="18">
        <v>20655610</v>
      </c>
      <c r="S63" s="18">
        <v>32965563</v>
      </c>
    </row>
    <row r="64" spans="1:19" x14ac:dyDescent="0.2">
      <c r="A64" s="10" t="s">
        <v>92</v>
      </c>
      <c r="B64" s="9" t="s">
        <v>4</v>
      </c>
      <c r="C64" s="18">
        <v>3223001.5</v>
      </c>
      <c r="D64" s="18">
        <v>4959494</v>
      </c>
      <c r="E64" s="18">
        <v>4459571</v>
      </c>
      <c r="F64" s="18">
        <v>6747330</v>
      </c>
      <c r="G64" s="18">
        <v>9044912.1999999993</v>
      </c>
      <c r="H64" s="18">
        <v>3965713</v>
      </c>
      <c r="I64" s="18">
        <v>4599262.8</v>
      </c>
      <c r="J64" s="18">
        <v>8409795.5</v>
      </c>
      <c r="K64" s="18">
        <v>7764446.2000000002</v>
      </c>
      <c r="L64" s="18">
        <v>7268759.75</v>
      </c>
      <c r="M64" s="18">
        <v>7079566.25</v>
      </c>
      <c r="N64" s="18">
        <v>5543327</v>
      </c>
      <c r="O64" s="18">
        <v>6622299</v>
      </c>
      <c r="P64" s="18">
        <v>8595345</v>
      </c>
      <c r="Q64" s="18">
        <v>13411823</v>
      </c>
      <c r="R64" s="18">
        <v>7707150</v>
      </c>
      <c r="S64" s="18">
        <v>826180</v>
      </c>
    </row>
    <row r="65" spans="1:19" x14ac:dyDescent="0.2">
      <c r="A65" s="10" t="s">
        <v>43</v>
      </c>
      <c r="B65" s="9" t="s">
        <v>4</v>
      </c>
      <c r="C65" s="22">
        <f t="shared" ref="C65:H65" si="6">SUM(C62:C64)</f>
        <v>14571486.333333334</v>
      </c>
      <c r="D65" s="22">
        <f t="shared" si="6"/>
        <v>13657417.33333333</v>
      </c>
      <c r="E65" s="22">
        <f t="shared" si="6"/>
        <v>14756351.5</v>
      </c>
      <c r="F65" s="22">
        <f t="shared" si="6"/>
        <v>13312240.666666664</v>
      </c>
      <c r="G65" s="22">
        <f t="shared" si="6"/>
        <v>16778956.600000001</v>
      </c>
      <c r="H65" s="22">
        <f t="shared" si="6"/>
        <v>9706513.5</v>
      </c>
      <c r="I65" s="22">
        <f t="shared" ref="I65:N65" si="7">SUM(I62:I64)</f>
        <v>15277271.600000001</v>
      </c>
      <c r="J65" s="22">
        <f t="shared" si="7"/>
        <v>20203212.5</v>
      </c>
      <c r="K65" s="22">
        <f t="shared" si="7"/>
        <v>18534010.399999999</v>
      </c>
      <c r="L65" s="22">
        <f t="shared" si="7"/>
        <v>20422434.75</v>
      </c>
      <c r="M65" s="22">
        <f t="shared" si="7"/>
        <v>26766510</v>
      </c>
      <c r="N65" s="22">
        <f t="shared" si="7"/>
        <v>21140067.5</v>
      </c>
      <c r="O65" s="22">
        <v>29691160</v>
      </c>
      <c r="P65" s="22">
        <v>39924516</v>
      </c>
      <c r="Q65" s="22">
        <v>44851606</v>
      </c>
      <c r="R65" s="22">
        <v>54181868</v>
      </c>
      <c r="S65" s="22">
        <v>61903989</v>
      </c>
    </row>
    <row r="66" spans="1:19" x14ac:dyDescent="0.2">
      <c r="A66" s="10"/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17"/>
      <c r="N66" s="17"/>
      <c r="O66" s="17"/>
      <c r="P66" s="17"/>
      <c r="Q66" s="17"/>
      <c r="R66" s="17"/>
      <c r="S66" s="17"/>
    </row>
    <row r="67" spans="1:19" x14ac:dyDescent="0.2">
      <c r="A67" s="10" t="s">
        <v>44</v>
      </c>
      <c r="B67" s="9" t="s">
        <v>4</v>
      </c>
      <c r="C67" s="21">
        <f t="shared" ref="C67:N67" si="8">C59+C65</f>
        <v>22901666.833333332</v>
      </c>
      <c r="D67" s="21">
        <f t="shared" si="8"/>
        <v>21544327.833333332</v>
      </c>
      <c r="E67" s="21">
        <f t="shared" si="8"/>
        <v>23365678.333333336</v>
      </c>
      <c r="F67" s="21">
        <f t="shared" si="8"/>
        <v>21503052.999999996</v>
      </c>
      <c r="G67" s="21">
        <f t="shared" si="8"/>
        <v>25373124.400000002</v>
      </c>
      <c r="H67" s="21">
        <f t="shared" si="8"/>
        <v>19737923</v>
      </c>
      <c r="I67" s="21">
        <f t="shared" si="8"/>
        <v>29128216</v>
      </c>
      <c r="J67" s="21">
        <f t="shared" si="8"/>
        <v>34722642.25</v>
      </c>
      <c r="K67" s="21">
        <f t="shared" si="8"/>
        <v>44616573.399999999</v>
      </c>
      <c r="L67" s="21">
        <f t="shared" si="8"/>
        <v>46399180.25</v>
      </c>
      <c r="M67" s="21">
        <f t="shared" si="8"/>
        <v>52148321.75</v>
      </c>
      <c r="N67" s="21">
        <f t="shared" si="8"/>
        <v>115720927.5</v>
      </c>
      <c r="O67" s="21">
        <v>160165921</v>
      </c>
      <c r="P67" s="21">
        <v>164145581</v>
      </c>
      <c r="Q67" s="21">
        <v>184080575</v>
      </c>
      <c r="R67" s="21">
        <v>208390616</v>
      </c>
      <c r="S67" s="21">
        <v>210152655</v>
      </c>
    </row>
    <row r="68" spans="1:19" x14ac:dyDescent="0.2">
      <c r="A68" s="28"/>
      <c r="B68" s="9"/>
      <c r="C68" s="23"/>
      <c r="D68" s="23"/>
    </row>
    <row r="69" spans="1:19" x14ac:dyDescent="0.2">
      <c r="A69" s="10" t="s">
        <v>93</v>
      </c>
      <c r="B69" s="9"/>
      <c r="C69" s="23"/>
      <c r="D69" s="23"/>
    </row>
    <row r="70" spans="1:19" x14ac:dyDescent="0.2">
      <c r="A70" s="10" t="s">
        <v>94</v>
      </c>
      <c r="B70" s="9" t="s">
        <v>4</v>
      </c>
      <c r="C70" s="21">
        <f t="shared" ref="C70:N70" si="9">C67-C76</f>
        <v>9978623.3333333321</v>
      </c>
      <c r="D70" s="21">
        <f t="shared" si="9"/>
        <v>12184542.500000002</v>
      </c>
      <c r="E70" s="21">
        <f t="shared" si="9"/>
        <v>14037323.833333336</v>
      </c>
      <c r="F70" s="21">
        <f t="shared" si="9"/>
        <v>9022329.0000000298</v>
      </c>
      <c r="G70" s="21">
        <f t="shared" si="9"/>
        <v>10899853.400000002</v>
      </c>
      <c r="H70" s="21">
        <f t="shared" si="9"/>
        <v>11489542</v>
      </c>
      <c r="I70" s="21">
        <f t="shared" si="9"/>
        <v>11870273</v>
      </c>
      <c r="J70" s="21">
        <f t="shared" si="9"/>
        <v>14054018.25</v>
      </c>
      <c r="K70" s="21">
        <f t="shared" si="9"/>
        <v>16933019.799999997</v>
      </c>
      <c r="L70" s="21">
        <f t="shared" si="9"/>
        <v>19440698.75</v>
      </c>
      <c r="M70" s="21">
        <f t="shared" si="9"/>
        <v>22883897.5</v>
      </c>
      <c r="N70" s="21">
        <f t="shared" si="9"/>
        <v>38452604.75</v>
      </c>
      <c r="O70" s="21">
        <v>48907952</v>
      </c>
      <c r="P70" s="21">
        <v>53040187</v>
      </c>
      <c r="Q70" s="21">
        <v>58744572</v>
      </c>
      <c r="R70" s="21">
        <v>64692061</v>
      </c>
      <c r="S70" s="21">
        <v>67914815</v>
      </c>
    </row>
    <row r="71" spans="1:19" x14ac:dyDescent="0.2">
      <c r="A71" s="10"/>
      <c r="B71" s="9"/>
      <c r="C71" s="23"/>
      <c r="D71" s="23"/>
      <c r="E71" s="23"/>
      <c r="F71" s="23"/>
      <c r="G71" s="23"/>
      <c r="H71" s="23"/>
      <c r="I71" s="23"/>
      <c r="J71" s="23"/>
      <c r="K71" s="23"/>
      <c r="L71" s="23"/>
      <c r="N71" s="18"/>
      <c r="O71" s="18"/>
      <c r="P71" s="18"/>
      <c r="Q71" s="18"/>
      <c r="R71" s="18"/>
      <c r="S71" s="18"/>
    </row>
    <row r="72" spans="1:19" x14ac:dyDescent="0.2">
      <c r="A72" s="10" t="s">
        <v>95</v>
      </c>
      <c r="B72" s="9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18"/>
      <c r="N72" s="18"/>
      <c r="O72" s="18"/>
      <c r="P72" s="18"/>
      <c r="Q72" s="18"/>
      <c r="R72" s="18"/>
      <c r="S72" s="18"/>
    </row>
    <row r="73" spans="1:19" x14ac:dyDescent="0.2">
      <c r="A73" s="10" t="s">
        <v>96</v>
      </c>
      <c r="B73" s="9" t="s">
        <v>4</v>
      </c>
      <c r="C73" s="18">
        <v>1365683.6666666667</v>
      </c>
      <c r="D73" s="18">
        <v>1349576.33333333</v>
      </c>
      <c r="E73" s="18">
        <v>1447098.33333333</v>
      </c>
      <c r="F73" s="18">
        <v>841461.66666666698</v>
      </c>
      <c r="G73" s="18">
        <v>1015395.8</v>
      </c>
      <c r="H73" s="18">
        <v>637791.75</v>
      </c>
      <c r="I73" s="18">
        <v>1085780.8</v>
      </c>
      <c r="J73" s="18">
        <v>1211153</v>
      </c>
      <c r="K73" s="18">
        <v>1132026.6000000001</v>
      </c>
      <c r="L73" s="18">
        <v>2104436</v>
      </c>
      <c r="M73" s="18">
        <v>2487609.25</v>
      </c>
      <c r="N73" s="18">
        <v>1994968</v>
      </c>
      <c r="O73" s="18">
        <v>2064188</v>
      </c>
      <c r="P73" s="18">
        <v>4486507</v>
      </c>
      <c r="Q73" s="18">
        <v>5417474</v>
      </c>
      <c r="R73" s="18">
        <v>5857723</v>
      </c>
      <c r="S73" s="18">
        <v>7584799</v>
      </c>
    </row>
    <row r="74" spans="1:19" x14ac:dyDescent="0.2">
      <c r="A74" s="10" t="s">
        <v>97</v>
      </c>
      <c r="B74" s="9" t="s">
        <v>4</v>
      </c>
      <c r="C74" s="18">
        <v>2924094.6666666665</v>
      </c>
      <c r="D74" s="18">
        <v>2012395</v>
      </c>
      <c r="E74" s="18">
        <v>1375004.66666667</v>
      </c>
      <c r="F74" s="18">
        <v>989359</v>
      </c>
      <c r="G74" s="18">
        <v>1252423.3999999999</v>
      </c>
      <c r="H74" s="18">
        <v>2807523.75</v>
      </c>
      <c r="I74" s="18">
        <v>6076382</v>
      </c>
      <c r="J74" s="18">
        <v>7698799.5</v>
      </c>
      <c r="K74" s="18">
        <v>13116793.800000001</v>
      </c>
      <c r="L74" s="18">
        <v>11536333.5</v>
      </c>
      <c r="M74" s="18">
        <v>10433164.25</v>
      </c>
      <c r="N74" s="18">
        <v>67310543.25</v>
      </c>
      <c r="O74" s="18">
        <v>85851220</v>
      </c>
      <c r="P74" s="18">
        <v>80543332</v>
      </c>
      <c r="Q74" s="18">
        <v>85693059</v>
      </c>
      <c r="R74" s="18">
        <v>106681478</v>
      </c>
      <c r="S74" s="18">
        <v>100040072</v>
      </c>
    </row>
    <row r="75" spans="1:19" x14ac:dyDescent="0.2">
      <c r="A75" s="10" t="s">
        <v>98</v>
      </c>
      <c r="B75" s="9" t="s">
        <v>4</v>
      </c>
      <c r="C75" s="18">
        <v>8633265.166666666</v>
      </c>
      <c r="D75" s="18">
        <v>5997814</v>
      </c>
      <c r="E75" s="18">
        <v>6506251.5</v>
      </c>
      <c r="F75" s="18">
        <v>10649903.3333333</v>
      </c>
      <c r="G75" s="18">
        <v>12205451.800000001</v>
      </c>
      <c r="H75" s="18">
        <v>4803065.5</v>
      </c>
      <c r="I75" s="18">
        <v>10095780.199999999</v>
      </c>
      <c r="J75" s="18">
        <v>11758671.5</v>
      </c>
      <c r="K75" s="18">
        <v>13434733.199999999</v>
      </c>
      <c r="L75" s="18">
        <v>13317712</v>
      </c>
      <c r="M75" s="18">
        <v>16343650.75</v>
      </c>
      <c r="N75" s="18">
        <v>7962811.5</v>
      </c>
      <c r="O75" s="18">
        <v>23342561</v>
      </c>
      <c r="P75" s="18">
        <v>26075556</v>
      </c>
      <c r="Q75" s="18">
        <v>34225471</v>
      </c>
      <c r="R75" s="18">
        <v>31159355</v>
      </c>
      <c r="S75" s="18">
        <v>34612970</v>
      </c>
    </row>
    <row r="76" spans="1:19" x14ac:dyDescent="0.2">
      <c r="A76" s="9" t="s">
        <v>45</v>
      </c>
      <c r="B76" s="9" t="s">
        <v>4</v>
      </c>
      <c r="C76" s="22">
        <f t="shared" ref="C76:M76" si="10">C73+C74+C75</f>
        <v>12923043.5</v>
      </c>
      <c r="D76" s="22">
        <f t="shared" si="10"/>
        <v>9359785.3333333302</v>
      </c>
      <c r="E76" s="22">
        <f t="shared" si="10"/>
        <v>9328354.5</v>
      </c>
      <c r="F76" s="22">
        <f t="shared" si="10"/>
        <v>12480723.999999966</v>
      </c>
      <c r="G76" s="22">
        <f t="shared" si="10"/>
        <v>14473271</v>
      </c>
      <c r="H76" s="22">
        <f t="shared" si="10"/>
        <v>8248381</v>
      </c>
      <c r="I76" s="22">
        <f t="shared" si="10"/>
        <v>17257943</v>
      </c>
      <c r="J76" s="22">
        <f t="shared" si="10"/>
        <v>20668624</v>
      </c>
      <c r="K76" s="22">
        <f t="shared" si="10"/>
        <v>27683553.600000001</v>
      </c>
      <c r="L76" s="22">
        <f t="shared" si="10"/>
        <v>26958481.5</v>
      </c>
      <c r="M76" s="22">
        <f t="shared" si="10"/>
        <v>29264424.25</v>
      </c>
      <c r="N76" s="22">
        <f>N73+N74+N75</f>
        <v>77268322.75</v>
      </c>
      <c r="O76" s="22">
        <v>111257969</v>
      </c>
      <c r="P76" s="22">
        <v>111105394</v>
      </c>
      <c r="Q76" s="22">
        <v>125336004</v>
      </c>
      <c r="R76" s="22">
        <v>143698555</v>
      </c>
      <c r="S76" s="22">
        <v>142237840</v>
      </c>
    </row>
    <row r="77" spans="1:19" x14ac:dyDescent="0.2">
      <c r="A77" s="9"/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17"/>
      <c r="N77" s="17"/>
      <c r="O77" s="17"/>
      <c r="P77" s="17"/>
      <c r="Q77" s="17"/>
      <c r="R77" s="17"/>
      <c r="S77" s="17"/>
    </row>
    <row r="78" spans="1:19" x14ac:dyDescent="0.2">
      <c r="A78" s="11" t="s">
        <v>46</v>
      </c>
      <c r="B78" s="12" t="s">
        <v>4</v>
      </c>
      <c r="C78" s="21">
        <f t="shared" ref="C78:N78" si="11">C76+C70</f>
        <v>22901666.833333332</v>
      </c>
      <c r="D78" s="21">
        <f t="shared" si="11"/>
        <v>21544327.833333332</v>
      </c>
      <c r="E78" s="21">
        <f t="shared" si="11"/>
        <v>23365678.333333336</v>
      </c>
      <c r="F78" s="21">
        <f t="shared" si="11"/>
        <v>21503052.999999996</v>
      </c>
      <c r="G78" s="21">
        <f t="shared" si="11"/>
        <v>25373124.400000002</v>
      </c>
      <c r="H78" s="21">
        <f t="shared" si="11"/>
        <v>19737923</v>
      </c>
      <c r="I78" s="21">
        <f t="shared" si="11"/>
        <v>29128216</v>
      </c>
      <c r="J78" s="21">
        <f t="shared" si="11"/>
        <v>34722642.25</v>
      </c>
      <c r="K78" s="21">
        <f t="shared" si="11"/>
        <v>44616573.399999999</v>
      </c>
      <c r="L78" s="21">
        <f t="shared" si="11"/>
        <v>46399180.25</v>
      </c>
      <c r="M78" s="21">
        <f t="shared" si="11"/>
        <v>52148321.75</v>
      </c>
      <c r="N78" s="21">
        <f t="shared" si="11"/>
        <v>115720927.5</v>
      </c>
      <c r="O78" s="21">
        <v>160165921</v>
      </c>
      <c r="P78" s="21">
        <v>164145581</v>
      </c>
      <c r="Q78" s="21">
        <v>184080575</v>
      </c>
      <c r="R78" s="21">
        <v>208390616</v>
      </c>
      <c r="S78" s="21">
        <v>210152655</v>
      </c>
    </row>
    <row r="79" spans="1:19" x14ac:dyDescent="0.2">
      <c r="A79" s="10"/>
      <c r="B79" s="9"/>
    </row>
    <row r="80" spans="1:19" x14ac:dyDescent="0.2">
      <c r="A80" s="10"/>
      <c r="B80" s="9"/>
    </row>
    <row r="81" spans="1:19" s="5" customFormat="1" ht="15.75" x14ac:dyDescent="0.25">
      <c r="A81" s="34" t="s">
        <v>49</v>
      </c>
      <c r="B81" s="15"/>
    </row>
    <row r="82" spans="1:19" x14ac:dyDescent="0.2">
      <c r="A82" s="10" t="s">
        <v>129</v>
      </c>
      <c r="B82" s="15"/>
    </row>
    <row r="83" spans="1:19" s="5" customFormat="1" x14ac:dyDescent="0.2">
      <c r="A83" s="35"/>
      <c r="B83" s="36"/>
      <c r="C83" s="36">
        <v>2008</v>
      </c>
      <c r="D83" s="36">
        <v>2009</v>
      </c>
      <c r="E83" s="37">
        <v>2010</v>
      </c>
      <c r="F83" s="37">
        <v>2011</v>
      </c>
      <c r="G83" s="37">
        <v>2012</v>
      </c>
      <c r="H83" s="37">
        <v>2013</v>
      </c>
      <c r="I83" s="37">
        <v>2014</v>
      </c>
      <c r="J83" s="37">
        <v>2015</v>
      </c>
      <c r="K83" s="37">
        <v>2016</v>
      </c>
      <c r="L83" s="37">
        <v>2017</v>
      </c>
      <c r="M83" s="37">
        <v>2018</v>
      </c>
      <c r="N83" s="37">
        <v>2019</v>
      </c>
      <c r="O83" s="37">
        <v>2020</v>
      </c>
      <c r="P83" s="37">
        <v>2021</v>
      </c>
      <c r="Q83" s="37">
        <v>2022</v>
      </c>
      <c r="R83" s="37">
        <v>2023</v>
      </c>
      <c r="S83" s="37">
        <v>2024</v>
      </c>
    </row>
    <row r="84" spans="1:19" x14ac:dyDescent="0.2">
      <c r="A84" s="10" t="s">
        <v>8</v>
      </c>
      <c r="B84" s="9" t="s">
        <v>3</v>
      </c>
      <c r="C84" s="29">
        <f t="shared" ref="C84:O84" si="12">((C37+C39)/C67)*100</f>
        <v>23.701564488017006</v>
      </c>
      <c r="D84" s="29">
        <f t="shared" si="12"/>
        <v>25.080725230640162</v>
      </c>
      <c r="E84" s="29">
        <f t="shared" si="12"/>
        <v>26.933549634853421</v>
      </c>
      <c r="F84" s="29">
        <f t="shared" si="12"/>
        <v>16.310117185951199</v>
      </c>
      <c r="G84" s="29">
        <f t="shared" si="12"/>
        <v>20.419264566408696</v>
      </c>
      <c r="H84" s="29">
        <f t="shared" si="12"/>
        <v>23.036079328103572</v>
      </c>
      <c r="I84" s="29">
        <f t="shared" si="12"/>
        <v>7.2640196479364523</v>
      </c>
      <c r="J84" s="29">
        <f t="shared" si="12"/>
        <v>11.258855163880851</v>
      </c>
      <c r="K84" s="29">
        <f t="shared" si="12"/>
        <v>21.437735511978978</v>
      </c>
      <c r="L84" s="29">
        <f t="shared" si="12"/>
        <v>21.800429976346418</v>
      </c>
      <c r="M84" s="29">
        <f t="shared" si="12"/>
        <v>12.977384070849787</v>
      </c>
      <c r="N84" s="29">
        <f t="shared" si="12"/>
        <v>10.45788420594883</v>
      </c>
      <c r="O84" s="29">
        <f t="shared" si="12"/>
        <v>5.9062270806034949</v>
      </c>
      <c r="P84" s="29">
        <f t="shared" ref="P84:Q84" si="13">((P37+P39)/P67)*100</f>
        <v>7.4072423551871314</v>
      </c>
      <c r="Q84" s="29">
        <f t="shared" si="13"/>
        <v>6.8324694226970992</v>
      </c>
      <c r="R84" s="29">
        <f t="shared" ref="R84:S84" si="14">((R37+R39)/R67)*100</f>
        <v>10.214878389725571</v>
      </c>
      <c r="S84" s="29">
        <f t="shared" si="14"/>
        <v>8.4237351176933739</v>
      </c>
    </row>
    <row r="85" spans="1:19" x14ac:dyDescent="0.2">
      <c r="A85" s="10" t="s">
        <v>9</v>
      </c>
      <c r="B85" s="9" t="s">
        <v>3</v>
      </c>
      <c r="C85" s="29">
        <f t="shared" ref="C85:O85" si="15">(C37/C23)*100</f>
        <v>28.63206726512924</v>
      </c>
      <c r="D85" s="29">
        <f t="shared" si="15"/>
        <v>26.861137817842224</v>
      </c>
      <c r="E85" s="29">
        <f t="shared" si="15"/>
        <v>29.814696568578064</v>
      </c>
      <c r="F85" s="29">
        <f t="shared" si="15"/>
        <v>15.553002835723243</v>
      </c>
      <c r="G85" s="29">
        <f t="shared" si="15"/>
        <v>25.474839434928782</v>
      </c>
      <c r="H85" s="29">
        <f t="shared" si="15"/>
        <v>17.995487998412671</v>
      </c>
      <c r="I85" s="29">
        <f t="shared" si="15"/>
        <v>9.2334090702288627</v>
      </c>
      <c r="J85" s="29">
        <f t="shared" si="15"/>
        <v>14.526594742296814</v>
      </c>
      <c r="K85" s="29">
        <f t="shared" si="15"/>
        <v>25.327890036672589</v>
      </c>
      <c r="L85" s="29">
        <f t="shared" si="15"/>
        <v>28.042068920815588</v>
      </c>
      <c r="M85" s="29">
        <f t="shared" si="15"/>
        <v>17.382698068768626</v>
      </c>
      <c r="N85" s="29">
        <f t="shared" si="15"/>
        <v>20.132592752620138</v>
      </c>
      <c r="O85" s="29">
        <f t="shared" si="15"/>
        <v>14.677327304408006</v>
      </c>
      <c r="P85" s="29">
        <f t="shared" ref="P85:Q85" si="16">(P37/P23)*100</f>
        <v>15.70389304998411</v>
      </c>
      <c r="Q85" s="29">
        <f t="shared" si="16"/>
        <v>12.741050251697395</v>
      </c>
      <c r="R85" s="29">
        <f t="shared" ref="R85:S85" si="17">(R37/R23)*100</f>
        <v>21.455526938394385</v>
      </c>
      <c r="S85" s="29">
        <f t="shared" si="17"/>
        <v>13.467981874574583</v>
      </c>
    </row>
    <row r="86" spans="1:19" x14ac:dyDescent="0.2">
      <c r="A86" s="10" t="s">
        <v>16</v>
      </c>
      <c r="B86" s="9" t="s">
        <v>3</v>
      </c>
      <c r="C86" s="29">
        <f t="shared" ref="C86:O86" si="18">((C37+C39)/C109)*100</f>
        <v>28.949329828443631</v>
      </c>
      <c r="D86" s="29">
        <f t="shared" si="18"/>
        <v>28.912878840508437</v>
      </c>
      <c r="E86" s="29">
        <f t="shared" si="18"/>
        <v>28.800803610908826</v>
      </c>
      <c r="F86" s="29">
        <f t="shared" si="18"/>
        <v>16.463627961863452</v>
      </c>
      <c r="G86" s="29">
        <f t="shared" si="18"/>
        <v>26.41759626067957</v>
      </c>
      <c r="H86" s="29">
        <f t="shared" si="18"/>
        <v>19.496075279753008</v>
      </c>
      <c r="I86" s="29">
        <f t="shared" si="18"/>
        <v>9.2674419759057525</v>
      </c>
      <c r="J86" s="29">
        <f t="shared" si="18"/>
        <v>15.43206730763271</v>
      </c>
      <c r="K86" s="29">
        <f t="shared" si="18"/>
        <v>27.512505709909224</v>
      </c>
      <c r="L86" s="29">
        <f t="shared" si="18"/>
        <v>26.0979557322799</v>
      </c>
      <c r="M86" s="29">
        <f t="shared" si="18"/>
        <v>16.351211867474735</v>
      </c>
      <c r="N86" s="29">
        <f t="shared" si="18"/>
        <v>17.961074825443145</v>
      </c>
      <c r="O86" s="29">
        <f t="shared" si="18"/>
        <v>14.442415144372273</v>
      </c>
      <c r="P86" s="29">
        <f t="shared" ref="P86:Q86" si="19">((P37+P39)/P109)*100</f>
        <v>14.713865959877984</v>
      </c>
      <c r="Q86" s="29">
        <f t="shared" si="19"/>
        <v>13.931883356167567</v>
      </c>
      <c r="R86" s="29">
        <f t="shared" ref="R86:S86" si="20">((R37+R39)/R109)*100</f>
        <v>20.569234113926541</v>
      </c>
      <c r="S86" s="29">
        <f t="shared" si="20"/>
        <v>13.993697647600435</v>
      </c>
    </row>
    <row r="87" spans="1:19" x14ac:dyDescent="0.2">
      <c r="A87" s="10" t="s">
        <v>10</v>
      </c>
      <c r="B87" s="9" t="s">
        <v>3</v>
      </c>
      <c r="C87" s="29">
        <f t="shared" ref="C87:O87" si="21">(C65/C75)*100</f>
        <v>168.78302764977431</v>
      </c>
      <c r="D87" s="29">
        <f t="shared" si="21"/>
        <v>227.70658332074535</v>
      </c>
      <c r="E87" s="29">
        <f t="shared" si="21"/>
        <v>226.80266048737897</v>
      </c>
      <c r="F87" s="29">
        <f t="shared" si="21"/>
        <v>124.99869951871274</v>
      </c>
      <c r="G87" s="29">
        <f t="shared" si="21"/>
        <v>137.4709996396856</v>
      </c>
      <c r="H87" s="29">
        <f t="shared" si="21"/>
        <v>202.08996733440344</v>
      </c>
      <c r="I87" s="29">
        <f t="shared" si="21"/>
        <v>151.3233380417692</v>
      </c>
      <c r="J87" s="29">
        <f t="shared" si="21"/>
        <v>171.81543425207514</v>
      </c>
      <c r="K87" s="29">
        <f t="shared" si="21"/>
        <v>137.9559245731802</v>
      </c>
      <c r="L87" s="29">
        <f t="shared" si="21"/>
        <v>153.34792305164731</v>
      </c>
      <c r="M87" s="29">
        <f t="shared" si="21"/>
        <v>163.77313985371353</v>
      </c>
      <c r="N87" s="29">
        <f t="shared" si="21"/>
        <v>265.48496721289962</v>
      </c>
      <c r="O87" s="29">
        <f t="shared" si="21"/>
        <v>127.19752558427501</v>
      </c>
      <c r="P87" s="29">
        <f t="shared" ref="P87:Q87" si="22">(P65/P75)*100</f>
        <v>153.11089052137567</v>
      </c>
      <c r="Q87" s="29">
        <f t="shared" si="22"/>
        <v>131.04744708991734</v>
      </c>
      <c r="R87" s="29">
        <f t="shared" ref="R87:S87" si="23">(R65/R75)*100</f>
        <v>173.88635932932502</v>
      </c>
      <c r="S87" s="29">
        <f t="shared" si="23"/>
        <v>178.84622151754098</v>
      </c>
    </row>
    <row r="88" spans="1:19" x14ac:dyDescent="0.2">
      <c r="A88" s="10" t="s">
        <v>11</v>
      </c>
      <c r="B88" s="9" t="s">
        <v>3</v>
      </c>
      <c r="C88" s="29">
        <f t="shared" ref="C88:O88" si="24">((C65-C62)/C75)*100</f>
        <v>104.07112480868818</v>
      </c>
      <c r="D88" s="29">
        <f t="shared" si="24"/>
        <v>146.38332399104073</v>
      </c>
      <c r="E88" s="29">
        <f t="shared" si="24"/>
        <v>145.60703655553434</v>
      </c>
      <c r="F88" s="29">
        <f t="shared" si="24"/>
        <v>71.455529643305283</v>
      </c>
      <c r="G88" s="29">
        <f t="shared" si="24"/>
        <v>97.280402188798959</v>
      </c>
      <c r="H88" s="29">
        <f t="shared" si="24"/>
        <v>123.06249519187278</v>
      </c>
      <c r="I88" s="29">
        <f t="shared" si="24"/>
        <v>92.896037891157746</v>
      </c>
      <c r="J88" s="29">
        <f t="shared" si="24"/>
        <v>123.74536740821445</v>
      </c>
      <c r="K88" s="29">
        <f t="shared" si="24"/>
        <v>100.65883109610245</v>
      </c>
      <c r="L88" s="29">
        <f t="shared" si="24"/>
        <v>100.82626242405604</v>
      </c>
      <c r="M88" s="29">
        <f t="shared" si="24"/>
        <v>101.1437285515906</v>
      </c>
      <c r="N88" s="29">
        <f t="shared" si="24"/>
        <v>81.960950601430156</v>
      </c>
      <c r="O88" s="29">
        <f t="shared" si="24"/>
        <v>66.663914897769786</v>
      </c>
      <c r="P88" s="29">
        <f t="shared" ref="P88:Q88" si="25">((P65-P62)/P75)*100</f>
        <v>70.244929772542534</v>
      </c>
      <c r="Q88" s="29">
        <f t="shared" si="25"/>
        <v>75.865424905328553</v>
      </c>
      <c r="R88" s="29">
        <f t="shared" ref="R88:S88" si="26">((R65-R62)/R75)*100</f>
        <v>91.024859147437425</v>
      </c>
      <c r="S88" s="29">
        <f t="shared" si="26"/>
        <v>97.627400942479085</v>
      </c>
    </row>
    <row r="89" spans="1:19" x14ac:dyDescent="0.2">
      <c r="A89" s="10" t="s">
        <v>12</v>
      </c>
      <c r="B89" s="9" t="s">
        <v>3</v>
      </c>
      <c r="C89" s="29">
        <f t="shared" ref="C89:O89" si="27">((C37+C39)/C40)*100</f>
        <v>1199.8738538531984</v>
      </c>
      <c r="D89" s="29">
        <f t="shared" si="27"/>
        <v>2360.9529496581031</v>
      </c>
      <c r="E89" s="29">
        <f t="shared" si="27"/>
        <v>3042.1195179284937</v>
      </c>
      <c r="F89" s="29">
        <f t="shared" si="27"/>
        <v>1696.0809469231669</v>
      </c>
      <c r="G89" s="29">
        <f t="shared" si="27"/>
        <v>2656.4817368993695</v>
      </c>
      <c r="H89" s="29">
        <f t="shared" si="27"/>
        <v>2014.5840164043382</v>
      </c>
      <c r="I89" s="29">
        <f t="shared" si="27"/>
        <v>592.87177669465484</v>
      </c>
      <c r="J89" s="29">
        <f t="shared" si="27"/>
        <v>853.87819076300457</v>
      </c>
      <c r="K89" s="29">
        <f t="shared" si="27"/>
        <v>2202.9347795210997</v>
      </c>
      <c r="L89" s="29">
        <f t="shared" si="27"/>
        <v>1391.3301733932319</v>
      </c>
      <c r="M89" s="29">
        <f t="shared" si="27"/>
        <v>893.66721266187653</v>
      </c>
      <c r="N89" s="29">
        <f t="shared" si="27"/>
        <v>853.87310537909332</v>
      </c>
      <c r="O89" s="29">
        <f t="shared" si="27"/>
        <v>453.24632638481955</v>
      </c>
      <c r="P89" s="29">
        <f t="shared" ref="P89:Q89" si="28">((P37+P39)/P40)*100</f>
        <v>446.66097013250317</v>
      </c>
      <c r="Q89" s="29">
        <f t="shared" si="28"/>
        <v>349.32911639564594</v>
      </c>
      <c r="R89" s="29">
        <f t="shared" ref="R89:S89" si="29">((R37+R39)/R40)*100</f>
        <v>356.15579882064691</v>
      </c>
      <c r="S89" s="29">
        <f t="shared" si="29"/>
        <v>254.93630373744361</v>
      </c>
    </row>
    <row r="90" spans="1:19" x14ac:dyDescent="0.2">
      <c r="A90" s="10" t="s">
        <v>13</v>
      </c>
      <c r="B90" s="9" t="s">
        <v>3</v>
      </c>
      <c r="C90" s="29">
        <f t="shared" ref="C90:O90" si="30">(C70/C78)*100</f>
        <v>43.571602914113946</v>
      </c>
      <c r="D90" s="29">
        <f t="shared" si="30"/>
        <v>56.555686463088939</v>
      </c>
      <c r="E90" s="29">
        <f t="shared" si="30"/>
        <v>60.07668013347498</v>
      </c>
      <c r="F90" s="29">
        <f t="shared" si="30"/>
        <v>41.958362842709043</v>
      </c>
      <c r="G90" s="29">
        <f t="shared" si="30"/>
        <v>42.958262562256628</v>
      </c>
      <c r="H90" s="29">
        <f t="shared" si="30"/>
        <v>58.210491549693458</v>
      </c>
      <c r="I90" s="29">
        <f t="shared" si="30"/>
        <v>40.751802307425898</v>
      </c>
      <c r="J90" s="29">
        <f t="shared" si="30"/>
        <v>40.47508294101668</v>
      </c>
      <c r="K90" s="29">
        <f t="shared" si="30"/>
        <v>37.952308995562618</v>
      </c>
      <c r="L90" s="29">
        <f t="shared" si="30"/>
        <v>41.89879787800777</v>
      </c>
      <c r="M90" s="29">
        <f t="shared" si="30"/>
        <v>43.882327814317442</v>
      </c>
      <c r="N90" s="29">
        <f t="shared" si="30"/>
        <v>33.228738812173795</v>
      </c>
      <c r="O90" s="29">
        <f t="shared" si="30"/>
        <v>30.535804180216342</v>
      </c>
      <c r="P90" s="29">
        <f t="shared" ref="P90:Q90" si="31">(P70/P78)*100</f>
        <v>32.312893637995657</v>
      </c>
      <c r="Q90" s="29">
        <f t="shared" si="31"/>
        <v>31.912423133185019</v>
      </c>
      <c r="R90" s="29">
        <f t="shared" ref="R90:S90" si="32">(R70/R78)*100</f>
        <v>31.043653616341345</v>
      </c>
      <c r="S90" s="29">
        <f t="shared" si="32"/>
        <v>32.31689602018114</v>
      </c>
    </row>
    <row r="91" spans="1:19" x14ac:dyDescent="0.2">
      <c r="A91" s="10" t="s">
        <v>14</v>
      </c>
      <c r="B91" s="9" t="s">
        <v>3</v>
      </c>
      <c r="C91" s="29">
        <f t="shared" ref="C91:O91" si="33">(C75/C78)*100</f>
        <v>37.697104012101711</v>
      </c>
      <c r="D91" s="29">
        <f t="shared" si="33"/>
        <v>27.839411126673429</v>
      </c>
      <c r="E91" s="29">
        <f t="shared" si="33"/>
        <v>27.845335398280397</v>
      </c>
      <c r="F91" s="29">
        <f t="shared" si="33"/>
        <v>49.527401217554093</v>
      </c>
      <c r="G91" s="29">
        <f t="shared" si="33"/>
        <v>48.103858269815596</v>
      </c>
      <c r="H91" s="29">
        <f t="shared" si="33"/>
        <v>24.334199196136293</v>
      </c>
      <c r="I91" s="29">
        <f t="shared" si="33"/>
        <v>34.659795848808592</v>
      </c>
      <c r="J91" s="29">
        <f t="shared" si="33"/>
        <v>33.864564267138974</v>
      </c>
      <c r="K91" s="29">
        <f t="shared" si="33"/>
        <v>30.11153070755541</v>
      </c>
      <c r="L91" s="29">
        <f t="shared" si="33"/>
        <v>28.702472604567191</v>
      </c>
      <c r="M91" s="29">
        <f t="shared" si="33"/>
        <v>31.340703212563113</v>
      </c>
      <c r="N91" s="29">
        <f t="shared" si="33"/>
        <v>6.8810470776774588</v>
      </c>
      <c r="O91" s="29">
        <f t="shared" si="33"/>
        <v>14.57398730907307</v>
      </c>
      <c r="P91" s="29">
        <f t="shared" ref="P91:Q91" si="34">(P75/P78)*100</f>
        <v>15.885627770874928</v>
      </c>
      <c r="Q91" s="29">
        <f t="shared" si="34"/>
        <v>18.592657590297076</v>
      </c>
      <c r="R91" s="29">
        <f t="shared" ref="R91:S91" si="35">(R75/R78)*100</f>
        <v>14.952379141678819</v>
      </c>
      <c r="S91" s="29">
        <f t="shared" si="35"/>
        <v>16.470393866782221</v>
      </c>
    </row>
    <row r="92" spans="1:19" x14ac:dyDescent="0.2">
      <c r="A92" s="11" t="s">
        <v>15</v>
      </c>
      <c r="B92" s="12" t="s">
        <v>3</v>
      </c>
      <c r="C92" s="30">
        <f t="shared" ref="C92:O92" si="36">((C74+C73)/C78)*100</f>
        <v>18.731293073784343</v>
      </c>
      <c r="D92" s="30">
        <f t="shared" si="36"/>
        <v>15.604902410237631</v>
      </c>
      <c r="E92" s="30">
        <f t="shared" si="36"/>
        <v>12.077984468244624</v>
      </c>
      <c r="F92" s="30">
        <f t="shared" si="36"/>
        <v>8.5142359397368708</v>
      </c>
      <c r="G92" s="30">
        <f t="shared" si="36"/>
        <v>8.9378791679277771</v>
      </c>
      <c r="H92" s="30">
        <f t="shared" si="36"/>
        <v>17.45530925417026</v>
      </c>
      <c r="I92" s="30">
        <f t="shared" si="36"/>
        <v>24.58840184376551</v>
      </c>
      <c r="J92" s="30">
        <f t="shared" si="36"/>
        <v>25.66035279184435</v>
      </c>
      <c r="K92" s="30">
        <f t="shared" si="36"/>
        <v>31.936160296881965</v>
      </c>
      <c r="L92" s="30">
        <f t="shared" si="36"/>
        <v>29.398729517425043</v>
      </c>
      <c r="M92" s="30">
        <f t="shared" si="36"/>
        <v>24.776968973119445</v>
      </c>
      <c r="N92" s="30">
        <f t="shared" si="36"/>
        <v>59.89021411014874</v>
      </c>
      <c r="O92" s="30">
        <f t="shared" si="36"/>
        <v>54.890208510710593</v>
      </c>
      <c r="P92" s="30">
        <f t="shared" ref="P92:Q92" si="37">((P74+P73)/P78)*100</f>
        <v>51.801479200344723</v>
      </c>
      <c r="Q92" s="30">
        <f t="shared" si="37"/>
        <v>49.494919819758273</v>
      </c>
      <c r="R92" s="30">
        <f t="shared" ref="R92:S92" si="38">((R74+R73)/R78)*100</f>
        <v>54.0039677218479</v>
      </c>
      <c r="S92" s="30">
        <f t="shared" si="38"/>
        <v>51.212710588881215</v>
      </c>
    </row>
    <row r="93" spans="1:19" x14ac:dyDescent="0.2">
      <c r="A93" s="10"/>
      <c r="B93" s="9"/>
    </row>
    <row r="94" spans="1:19" x14ac:dyDescent="0.2">
      <c r="A94" s="10"/>
      <c r="B94" s="9"/>
    </row>
    <row r="95" spans="1:19" s="5" customFormat="1" ht="15.75" x14ac:dyDescent="0.25">
      <c r="A95" s="34" t="s">
        <v>47</v>
      </c>
      <c r="B95" s="15"/>
    </row>
    <row r="96" spans="1:19" x14ac:dyDescent="0.2">
      <c r="A96" s="10" t="s">
        <v>129</v>
      </c>
      <c r="B96" s="15"/>
    </row>
    <row r="97" spans="1:19" s="5" customFormat="1" x14ac:dyDescent="0.2">
      <c r="A97" s="35"/>
      <c r="B97" s="36"/>
      <c r="C97" s="36">
        <v>2008</v>
      </c>
      <c r="D97" s="36">
        <v>2009</v>
      </c>
      <c r="E97" s="37">
        <v>2010</v>
      </c>
      <c r="F97" s="37">
        <v>2011</v>
      </c>
      <c r="G97" s="37">
        <v>2012</v>
      </c>
      <c r="H97" s="37">
        <v>2013</v>
      </c>
      <c r="I97" s="37">
        <v>2014</v>
      </c>
      <c r="J97" s="37">
        <v>2015</v>
      </c>
      <c r="K97" s="37">
        <v>2016</v>
      </c>
      <c r="L97" s="37">
        <v>2017</v>
      </c>
      <c r="M97" s="37">
        <v>2018</v>
      </c>
      <c r="N97" s="37">
        <v>2019</v>
      </c>
      <c r="O97" s="37">
        <v>2020</v>
      </c>
      <c r="P97" s="37">
        <v>2021</v>
      </c>
      <c r="Q97" s="37">
        <v>2022</v>
      </c>
      <c r="R97" s="37">
        <v>2023</v>
      </c>
      <c r="S97" s="37">
        <v>2024</v>
      </c>
    </row>
    <row r="98" spans="1:19" x14ac:dyDescent="0.2">
      <c r="A98" s="10" t="s">
        <v>5</v>
      </c>
      <c r="B98" s="9" t="s">
        <v>2</v>
      </c>
      <c r="C98" s="18">
        <v>1974166.66666667</v>
      </c>
      <c r="D98" s="18">
        <v>1823833.33333333</v>
      </c>
      <c r="E98" s="18">
        <v>2157428.57142857</v>
      </c>
      <c r="F98" s="18">
        <v>2339857.1428571399</v>
      </c>
      <c r="G98" s="18">
        <v>1592200</v>
      </c>
      <c r="H98" s="18">
        <v>2572400</v>
      </c>
      <c r="I98" s="18">
        <v>2114666.6666666698</v>
      </c>
      <c r="J98" s="18">
        <v>2543795.4</v>
      </c>
      <c r="K98" s="18">
        <v>2471833.3333333302</v>
      </c>
      <c r="L98" s="18">
        <v>2555200</v>
      </c>
      <c r="M98" s="18">
        <v>2325800</v>
      </c>
      <c r="N98" s="18">
        <v>2752000</v>
      </c>
      <c r="O98" s="18">
        <v>2428500</v>
      </c>
      <c r="P98" s="18">
        <v>3346571</v>
      </c>
      <c r="Q98" s="18">
        <v>2743857</v>
      </c>
      <c r="R98" s="18">
        <v>3253857</v>
      </c>
      <c r="S98" s="18">
        <v>2842857</v>
      </c>
    </row>
    <row r="99" spans="1:19" x14ac:dyDescent="0.2">
      <c r="A99" s="10" t="s">
        <v>22</v>
      </c>
      <c r="B99" s="9" t="s">
        <v>2</v>
      </c>
      <c r="C99" s="18">
        <v>244500</v>
      </c>
      <c r="D99" s="18">
        <v>483500</v>
      </c>
      <c r="E99" s="18">
        <v>579285.71428571397</v>
      </c>
      <c r="F99" s="18">
        <v>280285.71428571403</v>
      </c>
      <c r="G99" s="18">
        <v>484800</v>
      </c>
      <c r="H99" s="18">
        <v>374600</v>
      </c>
      <c r="I99" s="18">
        <v>382166.66666666698</v>
      </c>
      <c r="J99" s="18">
        <v>192356.4</v>
      </c>
      <c r="K99" s="18">
        <v>104000</v>
      </c>
      <c r="L99" s="18">
        <v>18600</v>
      </c>
      <c r="M99" s="18">
        <v>0</v>
      </c>
      <c r="N99" s="18">
        <v>0</v>
      </c>
      <c r="O99" s="18">
        <v>745333</v>
      </c>
      <c r="P99" s="18">
        <v>0</v>
      </c>
      <c r="Q99" s="18">
        <v>518714</v>
      </c>
      <c r="R99" s="18">
        <v>57143</v>
      </c>
      <c r="S99" s="18">
        <v>164286</v>
      </c>
    </row>
    <row r="100" spans="1:19" x14ac:dyDescent="0.2">
      <c r="A100" s="1" t="s">
        <v>28</v>
      </c>
      <c r="B100" s="9" t="s">
        <v>2</v>
      </c>
      <c r="C100" s="18">
        <v>2218666.6666666698</v>
      </c>
      <c r="D100" s="18">
        <v>2307333.3333333302</v>
      </c>
      <c r="E100" s="18">
        <v>2736714.2857142841</v>
      </c>
      <c r="F100" s="18">
        <v>2620142.857142854</v>
      </c>
      <c r="G100" s="18">
        <v>2077000</v>
      </c>
      <c r="H100" s="18">
        <v>2947000</v>
      </c>
      <c r="I100" s="18">
        <v>2496833.3333333367</v>
      </c>
      <c r="J100" s="18">
        <v>2736151.8</v>
      </c>
      <c r="K100" s="18">
        <v>2575833.3333333302</v>
      </c>
      <c r="L100" s="18">
        <v>2573800</v>
      </c>
      <c r="M100" s="18">
        <v>2325800</v>
      </c>
      <c r="N100" s="18">
        <v>2752000</v>
      </c>
      <c r="O100" s="18">
        <v>3173833</v>
      </c>
      <c r="P100" s="18">
        <v>3346571</v>
      </c>
      <c r="Q100" s="18">
        <v>3262571</v>
      </c>
      <c r="R100" s="18">
        <v>3311000</v>
      </c>
      <c r="S100" s="18">
        <v>3007143</v>
      </c>
    </row>
    <row r="101" spans="1:19" x14ac:dyDescent="0.2">
      <c r="A101" s="1" t="s">
        <v>48</v>
      </c>
      <c r="B101" s="9" t="s">
        <v>3</v>
      </c>
      <c r="C101" s="29">
        <f>(C99/C100)*100</f>
        <v>11.020132211538446</v>
      </c>
      <c r="D101" s="29">
        <f t="shared" ref="D101:N101" si="39">(D99/D100)*100</f>
        <v>20.954926321872318</v>
      </c>
      <c r="E101" s="29">
        <f t="shared" si="39"/>
        <v>21.1671973691079</v>
      </c>
      <c r="F101" s="29">
        <f t="shared" si="39"/>
        <v>10.697344746742274</v>
      </c>
      <c r="G101" s="29">
        <f t="shared" si="39"/>
        <v>23.341357727491573</v>
      </c>
      <c r="H101" s="29">
        <f t="shared" si="39"/>
        <v>12.711231761112995</v>
      </c>
      <c r="I101" s="29">
        <f t="shared" si="39"/>
        <v>15.306054335491615</v>
      </c>
      <c r="J101" s="29">
        <f t="shared" si="39"/>
        <v>7.0301801237782211</v>
      </c>
      <c r="K101" s="29">
        <f t="shared" si="39"/>
        <v>4.0375283079909465</v>
      </c>
      <c r="L101" s="29">
        <f t="shared" si="39"/>
        <v>0.72266687388297457</v>
      </c>
      <c r="M101" s="29">
        <f t="shared" si="39"/>
        <v>0</v>
      </c>
      <c r="N101" s="29">
        <f t="shared" si="39"/>
        <v>0</v>
      </c>
      <c r="O101" s="29">
        <v>23.5</v>
      </c>
      <c r="P101" s="29">
        <v>0</v>
      </c>
      <c r="Q101" s="29">
        <v>15.9</v>
      </c>
      <c r="R101" s="29">
        <v>1.7</v>
      </c>
      <c r="S101" s="29">
        <v>5.5</v>
      </c>
    </row>
    <row r="102" spans="1:19" x14ac:dyDescent="0.2">
      <c r="B102" s="9"/>
      <c r="C102" s="29"/>
      <c r="D102" s="29"/>
      <c r="E102" s="29"/>
      <c r="F102" s="29"/>
      <c r="G102" s="29"/>
      <c r="H102" s="29"/>
      <c r="I102" s="29"/>
      <c r="J102" s="29"/>
      <c r="K102" s="29"/>
      <c r="L102" s="29"/>
    </row>
    <row r="103" spans="1:19" x14ac:dyDescent="0.2">
      <c r="A103" s="10" t="s">
        <v>23</v>
      </c>
      <c r="B103" s="9" t="s">
        <v>2</v>
      </c>
      <c r="C103" s="18">
        <v>933333.33333333302</v>
      </c>
      <c r="D103" s="18">
        <v>995833.33333333302</v>
      </c>
      <c r="E103" s="18">
        <v>728571.42857142899</v>
      </c>
      <c r="F103" s="18">
        <v>446571.42857142899</v>
      </c>
      <c r="G103" s="18">
        <v>966800</v>
      </c>
      <c r="H103" s="18">
        <v>0</v>
      </c>
      <c r="I103" s="18">
        <v>666666.66666666698</v>
      </c>
      <c r="J103" s="18">
        <v>120000</v>
      </c>
      <c r="K103" s="18">
        <v>10455333.3333333</v>
      </c>
      <c r="L103" s="18">
        <v>8263400</v>
      </c>
      <c r="M103" s="18">
        <v>7600000</v>
      </c>
      <c r="N103" s="18">
        <v>7600000</v>
      </c>
      <c r="O103" s="18">
        <v>1290262</v>
      </c>
      <c r="P103" s="18">
        <v>0</v>
      </c>
      <c r="Q103" s="18">
        <v>80333</v>
      </c>
      <c r="R103" s="18">
        <v>0</v>
      </c>
      <c r="S103" s="18">
        <v>0</v>
      </c>
    </row>
    <row r="104" spans="1:19" x14ac:dyDescent="0.2">
      <c r="A104" s="10" t="s">
        <v>51</v>
      </c>
      <c r="B104" s="9" t="s">
        <v>2</v>
      </c>
      <c r="C104" s="18">
        <f t="shared" ref="C104:N104" si="40">(C98+C99)/C112</f>
        <v>420334.70161035768</v>
      </c>
      <c r="D104" s="18">
        <f t="shared" si="40"/>
        <v>473137.38892686169</v>
      </c>
      <c r="E104" s="18">
        <f t="shared" si="40"/>
        <v>459620.92130518239</v>
      </c>
      <c r="F104" s="18">
        <f t="shared" si="40"/>
        <v>422214.54880294582</v>
      </c>
      <c r="G104" s="18">
        <f t="shared" si="40"/>
        <v>402831.65244375489</v>
      </c>
      <c r="H104" s="18">
        <f t="shared" si="40"/>
        <v>522332.50620347389</v>
      </c>
      <c r="I104" s="18">
        <f t="shared" si="40"/>
        <v>377545.36290322652</v>
      </c>
      <c r="J104" s="18">
        <f t="shared" si="40"/>
        <v>434723.83222116303</v>
      </c>
      <c r="K104" s="18">
        <f t="shared" si="40"/>
        <v>286044.78993151913</v>
      </c>
      <c r="L104" s="18">
        <f t="shared" si="40"/>
        <v>274978.6324786325</v>
      </c>
      <c r="M104" s="18">
        <f t="shared" si="40"/>
        <v>231745.71542447191</v>
      </c>
      <c r="N104" s="18">
        <f t="shared" si="40"/>
        <v>298222.80017338536</v>
      </c>
      <c r="O104" s="18">
        <v>365930</v>
      </c>
      <c r="P104" s="18">
        <v>353014</v>
      </c>
      <c r="Q104" s="18">
        <v>310383</v>
      </c>
      <c r="R104" s="18">
        <v>383852</v>
      </c>
      <c r="S104" s="18">
        <v>332176</v>
      </c>
    </row>
    <row r="105" spans="1:19" x14ac:dyDescent="0.2">
      <c r="A105" s="10" t="s">
        <v>52</v>
      </c>
      <c r="B105" s="9" t="s">
        <v>4</v>
      </c>
      <c r="C105" s="31">
        <f t="shared" ref="C105:N106" si="41">C18/C98</f>
        <v>8.2179859012241145</v>
      </c>
      <c r="D105" s="31">
        <f t="shared" si="41"/>
        <v>9.2311598282006937</v>
      </c>
      <c r="E105" s="31">
        <f t="shared" si="41"/>
        <v>8.5089598728645068</v>
      </c>
      <c r="F105" s="31">
        <f t="shared" si="41"/>
        <v>8.6700924964894366</v>
      </c>
      <c r="G105" s="31">
        <f t="shared" si="41"/>
        <v>10.308833563622661</v>
      </c>
      <c r="H105" s="31">
        <f t="shared" si="41"/>
        <v>8.6918131705800032</v>
      </c>
      <c r="I105" s="31">
        <f t="shared" si="41"/>
        <v>9.1292823928121098</v>
      </c>
      <c r="J105" s="31">
        <f t="shared" si="41"/>
        <v>9.7147268211900997</v>
      </c>
      <c r="K105" s="31">
        <f t="shared" si="41"/>
        <v>11.447325736632729</v>
      </c>
      <c r="L105" s="31">
        <f t="shared" si="41"/>
        <v>11.657344317470256</v>
      </c>
      <c r="M105" s="31">
        <f t="shared" si="41"/>
        <v>13.013345429529625</v>
      </c>
      <c r="N105" s="31">
        <f t="shared" si="41"/>
        <v>18.768097674418602</v>
      </c>
      <c r="O105" s="31">
        <v>23.75</v>
      </c>
      <c r="P105" s="31">
        <v>22.8</v>
      </c>
      <c r="Q105" s="31">
        <v>32.72</v>
      </c>
      <c r="R105" s="31">
        <v>29.31</v>
      </c>
      <c r="S105" s="31">
        <v>43.18</v>
      </c>
    </row>
    <row r="106" spans="1:19" x14ac:dyDescent="0.2">
      <c r="A106" s="10" t="s">
        <v>53</v>
      </c>
      <c r="B106" s="9" t="s">
        <v>4</v>
      </c>
      <c r="C106" s="31">
        <f t="shared" si="41"/>
        <v>3.2225630538513985</v>
      </c>
      <c r="D106" s="31">
        <f t="shared" si="41"/>
        <v>4.34052119958635</v>
      </c>
      <c r="E106" s="31">
        <f t="shared" si="41"/>
        <v>2.7077681874229387</v>
      </c>
      <c r="F106" s="31">
        <f t="shared" si="41"/>
        <v>2.7232415902140685</v>
      </c>
      <c r="G106" s="31">
        <f t="shared" si="41"/>
        <v>4.6769801980198018</v>
      </c>
      <c r="H106" s="31">
        <f t="shared" si="41"/>
        <v>5.2194340630005343</v>
      </c>
      <c r="I106" s="31">
        <f t="shared" si="41"/>
        <v>3.5420846053205466</v>
      </c>
      <c r="J106" s="31">
        <f t="shared" si="41"/>
        <v>4.6032479293644508</v>
      </c>
      <c r="K106" s="31">
        <f t="shared" si="41"/>
        <v>3.2158237179487208</v>
      </c>
      <c r="L106" s="31">
        <f t="shared" si="41"/>
        <v>3.849462365591398</v>
      </c>
      <c r="M106" s="31">
        <v>0</v>
      </c>
      <c r="N106" s="31">
        <v>0</v>
      </c>
      <c r="O106" s="31">
        <v>5.97</v>
      </c>
      <c r="P106" s="31">
        <v>0</v>
      </c>
      <c r="Q106" s="31">
        <v>7</v>
      </c>
      <c r="R106" s="31">
        <v>5.79</v>
      </c>
      <c r="S106" s="31">
        <v>6.63</v>
      </c>
    </row>
    <row r="107" spans="1:19" x14ac:dyDescent="0.2">
      <c r="A107" s="10" t="s">
        <v>54</v>
      </c>
      <c r="B107" s="9" t="s">
        <v>4</v>
      </c>
      <c r="C107" s="31">
        <f t="shared" ref="C107:N107" si="42">(C18+C19)/(C98+C99)</f>
        <v>7.6674836989182431</v>
      </c>
      <c r="D107" s="31">
        <f t="shared" si="42"/>
        <v>8.2063301069055292</v>
      </c>
      <c r="E107" s="31">
        <f t="shared" si="42"/>
        <v>7.2810101790468131</v>
      </c>
      <c r="F107" s="31">
        <f t="shared" si="42"/>
        <v>8.0339373534703924</v>
      </c>
      <c r="G107" s="31">
        <f t="shared" si="42"/>
        <v>8.9942825228695238</v>
      </c>
      <c r="H107" s="31">
        <f t="shared" si="42"/>
        <v>8.2504310145911095</v>
      </c>
      <c r="I107" s="31">
        <f t="shared" si="42"/>
        <v>8.2741028636272667</v>
      </c>
      <c r="J107" s="31">
        <f t="shared" si="42"/>
        <v>9.3553806481058537</v>
      </c>
      <c r="K107" s="31">
        <f t="shared" si="42"/>
        <v>11.114976512455517</v>
      </c>
      <c r="L107" s="31">
        <f t="shared" si="42"/>
        <v>11.600919341052141</v>
      </c>
      <c r="M107" s="31">
        <f t="shared" si="42"/>
        <v>13.013345429529625</v>
      </c>
      <c r="N107" s="31">
        <f t="shared" si="42"/>
        <v>18.768097674418602</v>
      </c>
      <c r="O107" s="31">
        <v>19.57</v>
      </c>
      <c r="P107" s="31">
        <v>22.8</v>
      </c>
      <c r="Q107" s="31">
        <v>28.63</v>
      </c>
      <c r="R107" s="31">
        <v>28.9</v>
      </c>
      <c r="S107" s="31">
        <v>41.18</v>
      </c>
    </row>
    <row r="108" spans="1:19" x14ac:dyDescent="0.2">
      <c r="A108" s="10"/>
      <c r="B108" s="9"/>
      <c r="C108" s="18"/>
      <c r="D108" s="18"/>
      <c r="E108" s="18"/>
      <c r="F108" s="18"/>
      <c r="G108" s="18"/>
      <c r="H108" s="18"/>
      <c r="I108" s="18"/>
      <c r="J108" s="18"/>
      <c r="K108" s="18"/>
      <c r="L108" s="18"/>
    </row>
    <row r="109" spans="1:19" x14ac:dyDescent="0.2">
      <c r="A109" s="10" t="s">
        <v>7</v>
      </c>
      <c r="B109" s="9" t="s">
        <v>4</v>
      </c>
      <c r="C109" s="18">
        <f t="shared" ref="C109:N109" si="43">C18+C19+C20+C29</f>
        <v>18750186.499999966</v>
      </c>
      <c r="D109" s="18">
        <f t="shared" si="43"/>
        <v>18688812.333333332</v>
      </c>
      <c r="E109" s="18">
        <f t="shared" si="43"/>
        <v>21850801.999999955</v>
      </c>
      <c r="F109" s="18">
        <f t="shared" si="43"/>
        <v>21302553.42857147</v>
      </c>
      <c r="G109" s="18">
        <f t="shared" si="43"/>
        <v>19611948.600000001</v>
      </c>
      <c r="H109" s="18">
        <f t="shared" si="43"/>
        <v>23321840.599999998</v>
      </c>
      <c r="I109" s="18">
        <f t="shared" si="43"/>
        <v>22831320.000000041</v>
      </c>
      <c r="J109" s="18">
        <f t="shared" si="43"/>
        <v>25332782.199999999</v>
      </c>
      <c r="K109" s="18">
        <f t="shared" si="43"/>
        <v>34765219.49999997</v>
      </c>
      <c r="L109" s="18">
        <f t="shared" si="43"/>
        <v>38758671</v>
      </c>
      <c r="M109" s="18">
        <f t="shared" si="43"/>
        <v>41388296.199999996</v>
      </c>
      <c r="N109" s="18">
        <f t="shared" si="43"/>
        <v>67378821.799999997</v>
      </c>
      <c r="O109" s="18">
        <v>65499869</v>
      </c>
      <c r="P109" s="18">
        <v>82634034</v>
      </c>
      <c r="Q109" s="18">
        <v>90276732</v>
      </c>
      <c r="R109" s="18">
        <v>103488773</v>
      </c>
      <c r="S109" s="18">
        <v>126504827</v>
      </c>
    </row>
    <row r="110" spans="1:19" x14ac:dyDescent="0.2">
      <c r="A110" s="10" t="s">
        <v>55</v>
      </c>
      <c r="B110" s="9" t="s">
        <v>4</v>
      </c>
      <c r="C110" s="18">
        <f t="shared" ref="C110:N110" si="44">C109/C112</f>
        <v>3552292.9902115529</v>
      </c>
      <c r="D110" s="18">
        <f t="shared" si="44"/>
        <v>3832292.3444976052</v>
      </c>
      <c r="E110" s="18">
        <f t="shared" si="44"/>
        <v>3669760.4126679413</v>
      </c>
      <c r="F110" s="18">
        <f t="shared" si="44"/>
        <v>3432731.9060773524</v>
      </c>
      <c r="G110" s="18">
        <f t="shared" si="44"/>
        <v>3803713.8479441432</v>
      </c>
      <c r="H110" s="18">
        <f t="shared" si="44"/>
        <v>4133612.3006026223</v>
      </c>
      <c r="I110" s="18">
        <f t="shared" si="44"/>
        <v>3452316.5322580724</v>
      </c>
      <c r="J110" s="18">
        <f t="shared" si="44"/>
        <v>4024909.7870988245</v>
      </c>
      <c r="K110" s="18">
        <f t="shared" si="44"/>
        <v>3860657.357023872</v>
      </c>
      <c r="L110" s="18">
        <f t="shared" si="44"/>
        <v>4140883.653846154</v>
      </c>
      <c r="M110" s="18">
        <f t="shared" si="44"/>
        <v>4123983.2801913111</v>
      </c>
      <c r="N110" s="18">
        <f t="shared" si="44"/>
        <v>7301562.8305158215</v>
      </c>
      <c r="O110" s="18">
        <v>7551868</v>
      </c>
      <c r="P110" s="18">
        <v>8716670</v>
      </c>
      <c r="Q110" s="18">
        <v>8588436</v>
      </c>
      <c r="R110" s="18">
        <v>11997705</v>
      </c>
      <c r="S110" s="18">
        <v>13974022</v>
      </c>
    </row>
    <row r="111" spans="1:19" x14ac:dyDescent="0.2">
      <c r="A111" s="10"/>
      <c r="B111" s="9"/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1:19" x14ac:dyDescent="0.2">
      <c r="A112" s="11" t="s">
        <v>6</v>
      </c>
      <c r="B112" s="12"/>
      <c r="C112" s="32">
        <v>5.2783333333333298</v>
      </c>
      <c r="D112" s="32">
        <v>4.8766666666666696</v>
      </c>
      <c r="E112" s="30">
        <v>5.9542857142857102</v>
      </c>
      <c r="F112" s="30">
        <v>6.20571428571429</v>
      </c>
      <c r="G112" s="30">
        <v>5.1559999999999997</v>
      </c>
      <c r="H112" s="30">
        <v>5.6420000000000003</v>
      </c>
      <c r="I112" s="30">
        <v>6.6133333333333297</v>
      </c>
      <c r="J112" s="30">
        <v>6.2939999999999996</v>
      </c>
      <c r="K112" s="30">
        <v>9.0050000000000008</v>
      </c>
      <c r="L112" s="30">
        <v>9.36</v>
      </c>
      <c r="M112" s="30">
        <v>10.036</v>
      </c>
      <c r="N112" s="30">
        <v>9.2279999999999998</v>
      </c>
      <c r="O112" s="30">
        <v>8.6733333333333302</v>
      </c>
      <c r="P112" s="30">
        <v>9.48</v>
      </c>
      <c r="Q112" s="30">
        <v>10.511428571428601</v>
      </c>
      <c r="R112" s="30">
        <v>8.6257142857142899</v>
      </c>
      <c r="S112" s="30">
        <v>9.0528571428571407</v>
      </c>
    </row>
    <row r="115" spans="1:19" s="5" customFormat="1" ht="15.75" x14ac:dyDescent="0.25">
      <c r="A115" s="34" t="s">
        <v>56</v>
      </c>
      <c r="B115" s="15"/>
    </row>
    <row r="116" spans="1:19" x14ac:dyDescent="0.2">
      <c r="A116" s="10" t="s">
        <v>129</v>
      </c>
      <c r="B116" s="15"/>
    </row>
    <row r="117" spans="1:19" s="5" customFormat="1" x14ac:dyDescent="0.2">
      <c r="A117" s="35"/>
      <c r="B117" s="36"/>
      <c r="C117" s="36">
        <v>2008</v>
      </c>
      <c r="D117" s="36">
        <v>2009</v>
      </c>
      <c r="E117" s="37">
        <v>2010</v>
      </c>
      <c r="F117" s="37">
        <v>2011</v>
      </c>
      <c r="G117" s="37">
        <v>2012</v>
      </c>
      <c r="H117" s="37">
        <v>2013</v>
      </c>
      <c r="I117" s="37">
        <v>2014</v>
      </c>
      <c r="J117" s="37">
        <v>2015</v>
      </c>
      <c r="K117" s="37">
        <v>2016</v>
      </c>
      <c r="L117" s="37">
        <v>2017</v>
      </c>
      <c r="M117" s="37">
        <v>2018</v>
      </c>
      <c r="N117" s="37">
        <v>2019</v>
      </c>
      <c r="O117" s="37">
        <v>2020</v>
      </c>
      <c r="P117" s="37">
        <v>2021</v>
      </c>
      <c r="Q117" s="37">
        <v>2022</v>
      </c>
      <c r="R117" s="37">
        <v>2023</v>
      </c>
      <c r="S117" s="37">
        <v>2024</v>
      </c>
    </row>
    <row r="118" spans="1:19" x14ac:dyDescent="0.2">
      <c r="A118" s="10" t="s">
        <v>99</v>
      </c>
      <c r="B118" s="9" t="s">
        <v>4</v>
      </c>
      <c r="C118" s="31">
        <f t="shared" ref="C118:O118" si="45">C25/(C98+C99)</f>
        <v>0.80941796874999894</v>
      </c>
      <c r="D118" s="31">
        <f t="shared" si="45"/>
        <v>0.77184166425888578</v>
      </c>
      <c r="E118" s="31">
        <f t="shared" si="45"/>
        <v>0.9342924779453986</v>
      </c>
      <c r="F118" s="31">
        <f t="shared" si="45"/>
        <v>1.1606686658306524</v>
      </c>
      <c r="G118" s="31">
        <f t="shared" si="45"/>
        <v>1.2577234472797305</v>
      </c>
      <c r="H118" s="31">
        <f t="shared" si="45"/>
        <v>1.0195507295554802</v>
      </c>
      <c r="I118" s="31">
        <f t="shared" si="45"/>
        <v>1.4177362659368526</v>
      </c>
      <c r="J118" s="31">
        <f t="shared" si="45"/>
        <v>1.105507596471804</v>
      </c>
      <c r="K118" s="31">
        <f t="shared" si="45"/>
        <v>1.3741173083144642</v>
      </c>
      <c r="L118" s="31">
        <f t="shared" si="45"/>
        <v>1.814090372212293</v>
      </c>
      <c r="M118" s="31">
        <f t="shared" si="45"/>
        <v>1.671053057012641</v>
      </c>
      <c r="N118" s="31">
        <f t="shared" si="45"/>
        <v>6.1617459302325583</v>
      </c>
      <c r="O118" s="31">
        <f t="shared" si="45"/>
        <v>6.1621408561824138</v>
      </c>
      <c r="P118" s="31">
        <f t="shared" ref="P118:Q118" si="46">P25/(P98+P99)</f>
        <v>7.2756149503476841</v>
      </c>
      <c r="Q118" s="31">
        <f t="shared" si="46"/>
        <v>6.7462599281364302</v>
      </c>
      <c r="R118" s="31">
        <f t="shared" ref="R118:S118" si="47">R25/(R98+R99)</f>
        <v>8.3929688915735419</v>
      </c>
      <c r="S118" s="31">
        <f t="shared" si="47"/>
        <v>11.163275906732736</v>
      </c>
    </row>
    <row r="119" spans="1:19" x14ac:dyDescent="0.2">
      <c r="A119" s="10" t="s">
        <v>100</v>
      </c>
      <c r="B119" s="9" t="s">
        <v>4</v>
      </c>
      <c r="C119" s="31">
        <f t="shared" ref="C119:O119" si="48">C26/(C98+C99)</f>
        <v>0.71955641526442204</v>
      </c>
      <c r="D119" s="31">
        <f t="shared" si="48"/>
        <v>0.69912518058364581</v>
      </c>
      <c r="E119" s="31">
        <f t="shared" si="48"/>
        <v>0.73460239077099909</v>
      </c>
      <c r="F119" s="31">
        <f t="shared" si="48"/>
        <v>0.89204748923177801</v>
      </c>
      <c r="G119" s="31">
        <f t="shared" si="48"/>
        <v>1.0265102551757341</v>
      </c>
      <c r="H119" s="31">
        <f t="shared" si="48"/>
        <v>1.0137981676280965</v>
      </c>
      <c r="I119" s="31">
        <f t="shared" si="48"/>
        <v>1.2188380615446215</v>
      </c>
      <c r="J119" s="31">
        <f t="shared" si="48"/>
        <v>1.4246564097796037</v>
      </c>
      <c r="K119" s="31">
        <f t="shared" si="48"/>
        <v>1.6768929796182472</v>
      </c>
      <c r="L119" s="31">
        <f t="shared" si="48"/>
        <v>1.6527063485896338</v>
      </c>
      <c r="M119" s="31">
        <f t="shared" si="48"/>
        <v>2.0235340098030785</v>
      </c>
      <c r="N119" s="31">
        <f t="shared" si="48"/>
        <v>2.7174292151162791</v>
      </c>
      <c r="O119" s="31">
        <f t="shared" si="48"/>
        <v>3.0258718716454207</v>
      </c>
      <c r="P119" s="31">
        <f t="shared" ref="P119:Q119" si="49">P26/(P98+P99)</f>
        <v>3.1508361842614425</v>
      </c>
      <c r="Q119" s="31">
        <f t="shared" si="49"/>
        <v>4.7392823022089026</v>
      </c>
      <c r="R119" s="31">
        <f t="shared" ref="R119:S119" si="50">R26/(R98+R99)</f>
        <v>4.0340628209000302</v>
      </c>
      <c r="S119" s="31">
        <f t="shared" si="50"/>
        <v>6.8230962079289208</v>
      </c>
    </row>
    <row r="120" spans="1:19" x14ac:dyDescent="0.2">
      <c r="A120" s="10" t="s">
        <v>101</v>
      </c>
      <c r="B120" s="9" t="s">
        <v>4</v>
      </c>
      <c r="C120" s="31">
        <f t="shared" ref="C120:O120" si="51">C27/(C98+C99)</f>
        <v>8.5818960336538339E-2</v>
      </c>
      <c r="D120" s="31">
        <f t="shared" si="51"/>
        <v>8.3260979485697745E-2</v>
      </c>
      <c r="E120" s="31">
        <f t="shared" si="51"/>
        <v>6.0097614449026504E-2</v>
      </c>
      <c r="F120" s="31">
        <f t="shared" si="51"/>
        <v>7.4957963033640412E-2</v>
      </c>
      <c r="G120" s="31">
        <f t="shared" si="51"/>
        <v>6.3439383726528645E-2</v>
      </c>
      <c r="H120" s="31">
        <f t="shared" si="51"/>
        <v>6.5443230403800484E-2</v>
      </c>
      <c r="I120" s="31">
        <f t="shared" si="51"/>
        <v>0.10267598958680968</v>
      </c>
      <c r="J120" s="31">
        <f t="shared" si="51"/>
        <v>9.6011339721721572E-2</v>
      </c>
      <c r="K120" s="31">
        <f t="shared" si="51"/>
        <v>8.7006535101908741E-2</v>
      </c>
      <c r="L120" s="31">
        <f t="shared" si="51"/>
        <v>0.18937306706037765</v>
      </c>
      <c r="M120" s="31">
        <f t="shared" si="51"/>
        <v>7.2438902743142145E-2</v>
      </c>
      <c r="N120" s="31">
        <f t="shared" si="51"/>
        <v>0.15991097383720931</v>
      </c>
      <c r="O120" s="31">
        <f t="shared" si="51"/>
        <v>0.11037253692932174</v>
      </c>
      <c r="P120" s="31">
        <f t="shared" ref="P120:Q120" si="52">P27/(P98+P99)</f>
        <v>9.2097552987819478E-2</v>
      </c>
      <c r="Q120" s="31">
        <f t="shared" si="52"/>
        <v>0.1190036937127192</v>
      </c>
      <c r="R120" s="31">
        <f t="shared" ref="R120:S120" si="53">R27/(R98+R99)</f>
        <v>0.14156991845363939</v>
      </c>
      <c r="S120" s="31">
        <f t="shared" si="53"/>
        <v>0.26314910863899721</v>
      </c>
    </row>
    <row r="121" spans="1:19" x14ac:dyDescent="0.2">
      <c r="A121" s="10" t="s">
        <v>102</v>
      </c>
      <c r="B121" s="9" t="s">
        <v>4</v>
      </c>
      <c r="C121" s="31">
        <f t="shared" ref="C121:O121" si="54">C28/(C98+C99)</f>
        <v>0.99795297475961398</v>
      </c>
      <c r="D121" s="31">
        <f t="shared" si="54"/>
        <v>1.0845897861889655</v>
      </c>
      <c r="E121" s="31">
        <f t="shared" si="54"/>
        <v>1.0020121104557098</v>
      </c>
      <c r="F121" s="31">
        <f t="shared" si="54"/>
        <v>1.1306650128128262</v>
      </c>
      <c r="G121" s="31">
        <f t="shared" si="54"/>
        <v>0.92923245064997595</v>
      </c>
      <c r="H121" s="31">
        <f t="shared" si="54"/>
        <v>0.83503081099423138</v>
      </c>
      <c r="I121" s="31">
        <f t="shared" si="54"/>
        <v>1.2679445297376672</v>
      </c>
      <c r="J121" s="31">
        <f t="shared" si="54"/>
        <v>1.2943577180184229</v>
      </c>
      <c r="K121" s="31">
        <f t="shared" si="54"/>
        <v>1.4440758330637364</v>
      </c>
      <c r="L121" s="31">
        <f t="shared" si="54"/>
        <v>1.4015017483875982</v>
      </c>
      <c r="M121" s="31">
        <f t="shared" si="54"/>
        <v>2.0525064923897154</v>
      </c>
      <c r="N121" s="31">
        <f t="shared" si="54"/>
        <v>1.9587068313953488</v>
      </c>
      <c r="O121" s="31">
        <f t="shared" si="54"/>
        <v>1.1086289039152344</v>
      </c>
      <c r="P121" s="31">
        <f t="shared" ref="P121:Q121" si="55">P28/(P98+P99)</f>
        <v>2.147507403847102</v>
      </c>
      <c r="Q121" s="31">
        <f t="shared" si="55"/>
        <v>2.0573642688542257</v>
      </c>
      <c r="R121" s="31">
        <f t="shared" ref="R121:S121" si="56">R28/(R98+R99)</f>
        <v>2.554070673512534</v>
      </c>
      <c r="S121" s="31">
        <f t="shared" si="56"/>
        <v>3.9033527836887036</v>
      </c>
    </row>
    <row r="122" spans="1:19" x14ac:dyDescent="0.2">
      <c r="A122" s="10" t="s">
        <v>103</v>
      </c>
      <c r="B122" s="9" t="s">
        <v>4</v>
      </c>
      <c r="C122" s="31">
        <f t="shared" ref="C122:O122" si="57">C30/(C98+C99)</f>
        <v>1.3348288762019214</v>
      </c>
      <c r="D122" s="31">
        <f t="shared" si="57"/>
        <v>1.3583842097659669</v>
      </c>
      <c r="E122" s="31">
        <f t="shared" si="57"/>
        <v>1.2760927598266976</v>
      </c>
      <c r="F122" s="31">
        <f t="shared" si="57"/>
        <v>1.4476825691074648</v>
      </c>
      <c r="G122" s="31">
        <f t="shared" si="57"/>
        <v>1.6199568608570052</v>
      </c>
      <c r="H122" s="31">
        <f t="shared" si="57"/>
        <v>1.4223101459110961</v>
      </c>
      <c r="I122" s="31">
        <f t="shared" si="57"/>
        <v>1.8780459248381269</v>
      </c>
      <c r="J122" s="31">
        <f t="shared" si="57"/>
        <v>1.5979689430973822</v>
      </c>
      <c r="K122" s="31">
        <f t="shared" si="57"/>
        <v>2.5683542542866418</v>
      </c>
      <c r="L122" s="31">
        <f t="shared" si="57"/>
        <v>2.840605952288445</v>
      </c>
      <c r="M122" s="31">
        <f t="shared" si="57"/>
        <v>3.2730920113509332</v>
      </c>
      <c r="N122" s="31">
        <f t="shared" si="57"/>
        <v>3.0623101017441861</v>
      </c>
      <c r="O122" s="31">
        <f t="shared" si="57"/>
        <v>2.2548259470488836</v>
      </c>
      <c r="P122" s="31">
        <f t="shared" ref="P122:Q122" si="58">P30/(P98+P99)</f>
        <v>2.5108721733380226</v>
      </c>
      <c r="Q122" s="31">
        <f t="shared" si="58"/>
        <v>2.7409938358429593</v>
      </c>
      <c r="R122" s="31">
        <f t="shared" ref="R122:S122" si="59">R30/(R98+R99)</f>
        <v>2.5054352159468438</v>
      </c>
      <c r="S122" s="31">
        <f t="shared" si="59"/>
        <v>3.2597116266170247</v>
      </c>
    </row>
    <row r="123" spans="1:19" x14ac:dyDescent="0.2">
      <c r="A123" s="10" t="s">
        <v>104</v>
      </c>
      <c r="B123" s="9" t="s">
        <v>4</v>
      </c>
      <c r="C123" s="31">
        <f t="shared" ref="C123:O123" si="60">C32/(C98+C99)</f>
        <v>0.54338634314903778</v>
      </c>
      <c r="D123" s="31">
        <f t="shared" si="60"/>
        <v>0.54113854377347659</v>
      </c>
      <c r="E123" s="31">
        <f t="shared" si="60"/>
        <v>0.47464420316333428</v>
      </c>
      <c r="F123" s="31">
        <f t="shared" si="60"/>
        <v>0.5780905076059093</v>
      </c>
      <c r="G123" s="31">
        <f t="shared" si="60"/>
        <v>0.53360760712566202</v>
      </c>
      <c r="H123" s="31">
        <f t="shared" si="60"/>
        <v>0.39629867662029178</v>
      </c>
      <c r="I123" s="31">
        <f t="shared" si="60"/>
        <v>0.53276597022895467</v>
      </c>
      <c r="J123" s="31">
        <f t="shared" si="60"/>
        <v>0.5649738439219637</v>
      </c>
      <c r="K123" s="31">
        <f t="shared" si="60"/>
        <v>0.6711349077968316</v>
      </c>
      <c r="L123" s="31">
        <f t="shared" si="60"/>
        <v>0.77163330484109105</v>
      </c>
      <c r="M123" s="31">
        <f t="shared" si="60"/>
        <v>1.0652504944535215</v>
      </c>
      <c r="N123" s="31">
        <f t="shared" si="60"/>
        <v>1.250863590116279</v>
      </c>
      <c r="O123" s="31">
        <f t="shared" si="60"/>
        <v>1.5337939960924221</v>
      </c>
      <c r="P123" s="31">
        <f t="shared" ref="P123:Q123" si="61">P32/(P98+P99)</f>
        <v>1.652354006533852</v>
      </c>
      <c r="Q123" s="31">
        <f t="shared" si="61"/>
        <v>1.9317320603904098</v>
      </c>
      <c r="R123" s="31">
        <f t="shared" ref="R123:S123" si="62">R32/(R98+R99)</f>
        <v>2.0518296587133795</v>
      </c>
      <c r="S123" s="31">
        <f t="shared" si="62"/>
        <v>2.9035290307112098</v>
      </c>
    </row>
    <row r="124" spans="1:19" x14ac:dyDescent="0.2">
      <c r="A124" s="10" t="s">
        <v>105</v>
      </c>
      <c r="B124" s="9" t="s">
        <v>4</v>
      </c>
      <c r="C124" s="31">
        <f t="shared" ref="C124:O124" si="63">C33/(C98+C99)</f>
        <v>0.17139054987980745</v>
      </c>
      <c r="D124" s="31">
        <f t="shared" si="63"/>
        <v>0.21235199364345581</v>
      </c>
      <c r="E124" s="31">
        <f t="shared" si="63"/>
        <v>0.21647554418750328</v>
      </c>
      <c r="F124" s="31">
        <f t="shared" si="63"/>
        <v>0.22839507115206384</v>
      </c>
      <c r="G124" s="31">
        <f t="shared" si="63"/>
        <v>0.17615368319691863</v>
      </c>
      <c r="H124" s="31">
        <f t="shared" si="63"/>
        <v>0.24028306752629791</v>
      </c>
      <c r="I124" s="31">
        <f t="shared" si="63"/>
        <v>0.26500213603898248</v>
      </c>
      <c r="J124" s="31">
        <f t="shared" si="63"/>
        <v>0.27644613869742168</v>
      </c>
      <c r="K124" s="31">
        <f t="shared" si="63"/>
        <v>0.36441423487544516</v>
      </c>
      <c r="L124" s="31">
        <f t="shared" si="63"/>
        <v>0.38671582873572147</v>
      </c>
      <c r="M124" s="31">
        <f t="shared" si="63"/>
        <v>0.67196052971020725</v>
      </c>
      <c r="N124" s="31">
        <f t="shared" si="63"/>
        <v>0.96843161337209294</v>
      </c>
      <c r="O124" s="31">
        <f t="shared" si="63"/>
        <v>0.67648329322935385</v>
      </c>
      <c r="P124" s="31">
        <f t="shared" ref="P124:Q124" si="64">P33/(P98+P99)</f>
        <v>1.0006376676305389</v>
      </c>
      <c r="Q124" s="31">
        <f t="shared" si="64"/>
        <v>2.1042864661029599</v>
      </c>
      <c r="R124" s="31">
        <f t="shared" ref="R124:S124" si="65">R33/(R98+R99)</f>
        <v>1.517836303231652</v>
      </c>
      <c r="S124" s="31">
        <f t="shared" si="65"/>
        <v>1.8525889856252262</v>
      </c>
    </row>
    <row r="125" spans="1:19" x14ac:dyDescent="0.2">
      <c r="A125" s="10" t="s">
        <v>106</v>
      </c>
      <c r="B125" s="9" t="s">
        <v>4</v>
      </c>
      <c r="C125" s="31">
        <f t="shared" ref="C125:O125" si="66">C34/(C98+C99)</f>
        <v>1.5884260066105749</v>
      </c>
      <c r="D125" s="31">
        <f t="shared" si="66"/>
        <v>1.1489700953481667</v>
      </c>
      <c r="E125" s="31">
        <f t="shared" si="66"/>
        <v>1.171929686276556</v>
      </c>
      <c r="F125" s="31">
        <f t="shared" si="66"/>
        <v>1.4836448939534388</v>
      </c>
      <c r="G125" s="31">
        <f t="shared" si="66"/>
        <v>1.5974378430428502</v>
      </c>
      <c r="H125" s="31">
        <f t="shared" si="66"/>
        <v>1.4998525958601967</v>
      </c>
      <c r="I125" s="31">
        <f t="shared" si="66"/>
        <v>1.7480022695414155</v>
      </c>
      <c r="J125" s="31">
        <f t="shared" si="66"/>
        <v>1.6489534681518767</v>
      </c>
      <c r="K125" s="31">
        <f t="shared" si="66"/>
        <v>1.9033699773536084</v>
      </c>
      <c r="L125" s="31">
        <f t="shared" si="66"/>
        <v>2.1144984847307482</v>
      </c>
      <c r="M125" s="31">
        <f t="shared" si="66"/>
        <v>4.1647876859575197</v>
      </c>
      <c r="N125" s="31">
        <f t="shared" si="66"/>
        <v>3.8461045058139534</v>
      </c>
      <c r="O125" s="31">
        <f t="shared" si="66"/>
        <v>2.8309740934699463</v>
      </c>
      <c r="P125" s="31">
        <f t="shared" ref="P125:Q125" si="67">P34/(P98+P99)</f>
        <v>3.3077397730393288</v>
      </c>
      <c r="Q125" s="31">
        <f t="shared" si="67"/>
        <v>3.6220863852464822</v>
      </c>
      <c r="R125" s="31">
        <f t="shared" ref="R125:S125" si="68">R34/(R98+R99)</f>
        <v>3.8742204771972215</v>
      </c>
      <c r="S125" s="31">
        <f t="shared" si="68"/>
        <v>6.4018252540700589</v>
      </c>
    </row>
    <row r="126" spans="1:19" x14ac:dyDescent="0.2">
      <c r="A126" s="10" t="s">
        <v>107</v>
      </c>
      <c r="B126" s="9" t="s">
        <v>4</v>
      </c>
      <c r="C126" s="31">
        <f t="shared" ref="C126:O126" si="69">(C40-C39)/(C98+C99)</f>
        <v>3.4810396634615055E-2</v>
      </c>
      <c r="D126" s="31">
        <f t="shared" si="69"/>
        <v>4.1714316671482142E-2</v>
      </c>
      <c r="E126" s="31">
        <f t="shared" si="69"/>
        <v>2.4980790311635543E-2</v>
      </c>
      <c r="F126" s="31">
        <f t="shared" si="69"/>
        <v>2.9278774330734291E-2</v>
      </c>
      <c r="G126" s="31">
        <f t="shared" si="69"/>
        <v>4.2524795377948937E-3</v>
      </c>
      <c r="H126" s="31">
        <f t="shared" si="69"/>
        <v>3.2356837461825584E-2</v>
      </c>
      <c r="I126" s="31">
        <f t="shared" si="69"/>
        <v>7.0664308123623162E-2</v>
      </c>
      <c r="J126" s="31">
        <f t="shared" si="69"/>
        <v>0.11980534120950453</v>
      </c>
      <c r="K126" s="31">
        <f t="shared" si="69"/>
        <v>1.4043351666127725E-2</v>
      </c>
      <c r="L126" s="31">
        <f t="shared" si="69"/>
        <v>0.255797031626389</v>
      </c>
      <c r="M126" s="31">
        <f t="shared" si="69"/>
        <v>0.25212193653796539</v>
      </c>
      <c r="N126" s="31">
        <f t="shared" si="69"/>
        <v>0.48267790697674423</v>
      </c>
      <c r="O126" s="31">
        <f t="shared" si="69"/>
        <v>0.61941003197080624</v>
      </c>
      <c r="P126" s="31">
        <f t="shared" ref="P126:Q126" si="70">(P40-P39)/(P98+P99)</f>
        <v>0.76573991706735045</v>
      </c>
      <c r="Q126" s="31">
        <f t="shared" si="70"/>
        <v>0.90722102292946272</v>
      </c>
      <c r="R126" s="31">
        <f t="shared" ref="R126:S126" si="71">(R40-R39)/(R98+R99)</f>
        <v>1.5814321957112656</v>
      </c>
      <c r="S126" s="31">
        <f t="shared" si="71"/>
        <v>1.9757068420091761</v>
      </c>
    </row>
    <row r="127" spans="1:19" x14ac:dyDescent="0.2">
      <c r="A127" s="11" t="s">
        <v>108</v>
      </c>
      <c r="B127" s="12" t="s">
        <v>4</v>
      </c>
      <c r="C127" s="33">
        <f t="shared" ref="C127:H127" si="72">SUM(C118:C126)</f>
        <v>6.2855884915865303</v>
      </c>
      <c r="D127" s="33">
        <f t="shared" si="72"/>
        <v>5.941376769719743</v>
      </c>
      <c r="E127" s="33">
        <f t="shared" si="72"/>
        <v>5.8951275773868614</v>
      </c>
      <c r="F127" s="33">
        <f t="shared" si="72"/>
        <v>7.0254309470585081</v>
      </c>
      <c r="G127" s="33">
        <f t="shared" si="72"/>
        <v>7.2083140105921997</v>
      </c>
      <c r="H127" s="33">
        <f t="shared" si="72"/>
        <v>6.5249242619613161</v>
      </c>
      <c r="I127" s="33">
        <f t="shared" ref="I127:O127" si="73">SUM(I118:I126)</f>
        <v>8.501675455577054</v>
      </c>
      <c r="J127" s="33">
        <f t="shared" si="73"/>
        <v>8.1286807990697003</v>
      </c>
      <c r="K127" s="33">
        <f t="shared" si="73"/>
        <v>10.103409382077011</v>
      </c>
      <c r="L127" s="33">
        <f t="shared" si="73"/>
        <v>11.426922138472296</v>
      </c>
      <c r="M127" s="33">
        <f t="shared" si="73"/>
        <v>15.246745119958723</v>
      </c>
      <c r="N127" s="33">
        <f t="shared" si="73"/>
        <v>20.60818066860465</v>
      </c>
      <c r="O127" s="33">
        <f t="shared" si="73"/>
        <v>18.322501530483802</v>
      </c>
      <c r="P127" s="33">
        <f t="shared" ref="P127:Q127" si="74">SUM(P118:P126)</f>
        <v>21.903399629053144</v>
      </c>
      <c r="Q127" s="33">
        <f t="shared" si="74"/>
        <v>24.968229963424552</v>
      </c>
      <c r="R127" s="33">
        <f t="shared" ref="R127:S127" si="75">SUM(R118:R126)</f>
        <v>26.653426155240105</v>
      </c>
      <c r="S127" s="33">
        <f t="shared" si="75"/>
        <v>38.546235746022049</v>
      </c>
    </row>
    <row r="128" spans="1:19" x14ac:dyDescent="0.2">
      <c r="A128" s="14"/>
      <c r="B12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Forklaring</vt:lpstr>
      <vt:lpstr>Finnmark og Troms 2008-</vt:lpstr>
      <vt:lpstr>Nordland 2008-</vt:lpstr>
      <vt:lpstr>Trøndelag 2008-</vt:lpstr>
      <vt:lpstr>Møre og Romsdal 2008-</vt:lpstr>
      <vt:lpstr>Vestland 2019-</vt:lpstr>
      <vt:lpstr>Rogaland, Agder etc. 2008-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2010-11-16T06:51:35Z</cp:lastPrinted>
  <dcterms:created xsi:type="dcterms:W3CDTF">2006-02-03T06:31:18Z</dcterms:created>
  <dcterms:modified xsi:type="dcterms:W3CDTF">2025-11-13T06:26:10Z</dcterms:modified>
</cp:coreProperties>
</file>