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2.2 Lønnsomhetsundersøkelse for akvakultur\05 LON Internet\"/>
    </mc:Choice>
  </mc:AlternateContent>
  <bookViews>
    <workbookView xWindow="0" yWindow="60" windowWidth="15195" windowHeight="8445"/>
  </bookViews>
  <sheets>
    <sheet name="Forklaring" sheetId="1" r:id="rId1"/>
    <sheet name="Sogn_Fjordane 2008-2019" sheetId="2" r:id="rId2"/>
  </sheets>
  <calcPr calcId="162913"/>
</workbook>
</file>

<file path=xl/calcChain.xml><?xml version="1.0" encoding="utf-8"?>
<calcChain xmlns="http://schemas.openxmlformats.org/spreadsheetml/2006/main">
  <c r="N77" i="2" l="1"/>
  <c r="N79" i="2" s="1"/>
  <c r="N66" i="2"/>
  <c r="N56" i="2"/>
  <c r="N60" i="2" s="1"/>
  <c r="N68" i="2" s="1"/>
  <c r="N71" i="2" s="1"/>
  <c r="N42" i="2"/>
  <c r="N36" i="2"/>
  <c r="N38" i="2" s="1"/>
  <c r="N44" i="2" s="1"/>
  <c r="N24" i="2"/>
  <c r="N127" i="2"/>
  <c r="N126" i="2"/>
  <c r="N125" i="2"/>
  <c r="N124" i="2"/>
  <c r="N123" i="2"/>
  <c r="N122" i="2"/>
  <c r="N121" i="2"/>
  <c r="N120" i="2"/>
  <c r="N119" i="2"/>
  <c r="N110" i="2"/>
  <c r="N111" i="2" s="1"/>
  <c r="N108" i="2"/>
  <c r="N107" i="2"/>
  <c r="N106" i="2"/>
  <c r="N105" i="2"/>
  <c r="N101" i="2"/>
  <c r="N102" i="2" s="1"/>
  <c r="N88" i="2"/>
  <c r="N128" i="2" l="1"/>
  <c r="N87" i="2"/>
  <c r="N90" i="2"/>
  <c r="N86" i="2"/>
  <c r="N85" i="2"/>
  <c r="N89" i="2"/>
  <c r="K110" i="2"/>
  <c r="L110" i="2"/>
  <c r="L111" i="2" s="1"/>
  <c r="M110" i="2"/>
  <c r="M87" i="2" s="1"/>
  <c r="K111" i="2"/>
  <c r="K105" i="2"/>
  <c r="L105" i="2"/>
  <c r="M105" i="2"/>
  <c r="K106" i="2"/>
  <c r="L106" i="2"/>
  <c r="M106" i="2"/>
  <c r="K107" i="2"/>
  <c r="L107" i="2"/>
  <c r="M107" i="2"/>
  <c r="K108" i="2"/>
  <c r="L108" i="2"/>
  <c r="M108" i="2"/>
  <c r="K101" i="2"/>
  <c r="L101" i="2"/>
  <c r="L102" i="2" s="1"/>
  <c r="M101" i="2"/>
  <c r="M102" i="2" s="1"/>
  <c r="K102" i="2"/>
  <c r="L79" i="2"/>
  <c r="M79" i="2"/>
  <c r="L77" i="2"/>
  <c r="M77" i="2"/>
  <c r="L71" i="2"/>
  <c r="M71" i="2"/>
  <c r="M91" i="2" s="1"/>
  <c r="L68" i="2"/>
  <c r="M68" i="2"/>
  <c r="L66" i="2"/>
  <c r="M66" i="2"/>
  <c r="L60" i="2"/>
  <c r="M60" i="2"/>
  <c r="L56" i="2"/>
  <c r="M56" i="2"/>
  <c r="J42" i="2"/>
  <c r="K42" i="2"/>
  <c r="L42" i="2"/>
  <c r="M42" i="2"/>
  <c r="K44" i="2"/>
  <c r="L44" i="2"/>
  <c r="M44" i="2"/>
  <c r="K38" i="2"/>
  <c r="L38" i="2"/>
  <c r="M38" i="2"/>
  <c r="K36" i="2"/>
  <c r="L36" i="2"/>
  <c r="M36" i="2"/>
  <c r="K24" i="2"/>
  <c r="L24" i="2"/>
  <c r="M24" i="2"/>
  <c r="K119" i="2"/>
  <c r="L119" i="2"/>
  <c r="M119" i="2"/>
  <c r="K120" i="2"/>
  <c r="L120" i="2"/>
  <c r="M120" i="2"/>
  <c r="K121" i="2"/>
  <c r="L121" i="2"/>
  <c r="L128" i="2" s="1"/>
  <c r="M121" i="2"/>
  <c r="K122" i="2"/>
  <c r="L122" i="2"/>
  <c r="M122" i="2"/>
  <c r="K123" i="2"/>
  <c r="L123" i="2"/>
  <c r="M123" i="2"/>
  <c r="K124" i="2"/>
  <c r="L124" i="2"/>
  <c r="M124" i="2"/>
  <c r="K125" i="2"/>
  <c r="L125" i="2"/>
  <c r="M125" i="2"/>
  <c r="K126" i="2"/>
  <c r="L126" i="2"/>
  <c r="M126" i="2"/>
  <c r="K127" i="2"/>
  <c r="L127" i="2"/>
  <c r="M127" i="2"/>
  <c r="K128" i="2"/>
  <c r="C119" i="2"/>
  <c r="D119" i="2"/>
  <c r="E119" i="2"/>
  <c r="F119" i="2"/>
  <c r="G119" i="2"/>
  <c r="H119" i="2"/>
  <c r="I119" i="2"/>
  <c r="J119" i="2"/>
  <c r="L85" i="2"/>
  <c r="M85" i="2"/>
  <c r="L86" i="2"/>
  <c r="M86" i="2"/>
  <c r="L87" i="2"/>
  <c r="L88" i="2"/>
  <c r="M88" i="2"/>
  <c r="L89" i="2"/>
  <c r="M89" i="2"/>
  <c r="L90" i="2"/>
  <c r="M90" i="2"/>
  <c r="L91" i="2"/>
  <c r="L92" i="2"/>
  <c r="M92" i="2"/>
  <c r="L93" i="2"/>
  <c r="M93" i="2"/>
  <c r="N92" i="2" l="1"/>
  <c r="N93" i="2"/>
  <c r="N91" i="2"/>
  <c r="M111" i="2"/>
  <c r="M128" i="2"/>
  <c r="I105" i="2"/>
  <c r="J105" i="2"/>
  <c r="K66" i="2"/>
  <c r="K56" i="2"/>
  <c r="K60" i="2" s="1"/>
  <c r="K77" i="2"/>
  <c r="K88" i="2" l="1"/>
  <c r="K89" i="2"/>
  <c r="K68" i="2"/>
  <c r="K71" i="2" s="1"/>
  <c r="J36" i="2"/>
  <c r="J24" i="2"/>
  <c r="J127" i="2"/>
  <c r="J126" i="2"/>
  <c r="J125" i="2"/>
  <c r="J124" i="2"/>
  <c r="J123" i="2"/>
  <c r="J122" i="2"/>
  <c r="J121" i="2"/>
  <c r="J120" i="2"/>
  <c r="J110" i="2"/>
  <c r="J111" i="2" s="1"/>
  <c r="J108" i="2"/>
  <c r="J107" i="2"/>
  <c r="J106" i="2"/>
  <c r="J101" i="2"/>
  <c r="J102" i="2" s="1"/>
  <c r="J77" i="2"/>
  <c r="J66" i="2"/>
  <c r="J56" i="2"/>
  <c r="J60" i="2" s="1"/>
  <c r="K85" i="2" l="1"/>
  <c r="K86" i="2"/>
  <c r="K87" i="2"/>
  <c r="K90" i="2"/>
  <c r="J88" i="2"/>
  <c r="J89" i="2"/>
  <c r="J38" i="2"/>
  <c r="J68" i="2"/>
  <c r="J71" i="2" s="1"/>
  <c r="K79" i="2"/>
  <c r="K91" i="2" s="1"/>
  <c r="J128" i="2"/>
  <c r="I127" i="2"/>
  <c r="I126" i="2"/>
  <c r="I125" i="2"/>
  <c r="I124" i="2"/>
  <c r="I123" i="2"/>
  <c r="I122" i="2"/>
  <c r="I121" i="2"/>
  <c r="I120" i="2"/>
  <c r="I110" i="2"/>
  <c r="I111" i="2" s="1"/>
  <c r="I108" i="2"/>
  <c r="I107" i="2"/>
  <c r="I106" i="2"/>
  <c r="I101" i="2"/>
  <c r="I102" i="2" s="1"/>
  <c r="I77" i="2"/>
  <c r="I66" i="2"/>
  <c r="I89" i="2" s="1"/>
  <c r="I56" i="2"/>
  <c r="I60" i="2" s="1"/>
  <c r="I42" i="2"/>
  <c r="I36" i="2"/>
  <c r="I24" i="2"/>
  <c r="K92" i="2" l="1"/>
  <c r="K93" i="2"/>
  <c r="J44" i="2"/>
  <c r="J85" i="2"/>
  <c r="J86" i="2"/>
  <c r="J87" i="2"/>
  <c r="J90" i="2"/>
  <c r="J79" i="2"/>
  <c r="I38" i="2"/>
  <c r="I90" i="2" s="1"/>
  <c r="I68" i="2"/>
  <c r="I71" i="2" s="1"/>
  <c r="I79" i="2" s="1"/>
  <c r="I93" i="2" s="1"/>
  <c r="I128" i="2"/>
  <c r="I88" i="2"/>
  <c r="E101" i="2"/>
  <c r="E102" i="2" s="1"/>
  <c r="F101" i="2"/>
  <c r="F102" i="2" s="1"/>
  <c r="G101" i="2"/>
  <c r="G102" i="2" s="1"/>
  <c r="H101" i="2"/>
  <c r="H102" i="2" s="1"/>
  <c r="F56" i="2"/>
  <c r="F60" i="2" s="1"/>
  <c r="G56" i="2"/>
  <c r="G60" i="2" s="1"/>
  <c r="H56" i="2"/>
  <c r="H60" i="2" s="1"/>
  <c r="H127" i="2"/>
  <c r="H126" i="2"/>
  <c r="H125" i="2"/>
  <c r="H124" i="2"/>
  <c r="H123" i="2"/>
  <c r="H122" i="2"/>
  <c r="H121" i="2"/>
  <c r="H120" i="2"/>
  <c r="H110" i="2"/>
  <c r="H111" i="2" s="1"/>
  <c r="H108" i="2"/>
  <c r="H107" i="2"/>
  <c r="H106" i="2"/>
  <c r="H105" i="2"/>
  <c r="H77" i="2"/>
  <c r="H66" i="2"/>
  <c r="H88" i="2" s="1"/>
  <c r="H42" i="2"/>
  <c r="H36" i="2"/>
  <c r="H24" i="2"/>
  <c r="G120" i="2"/>
  <c r="G121" i="2"/>
  <c r="G122" i="2"/>
  <c r="G123" i="2"/>
  <c r="G124" i="2"/>
  <c r="G125" i="2"/>
  <c r="G126" i="2"/>
  <c r="G127" i="2"/>
  <c r="G105" i="2"/>
  <c r="G106" i="2"/>
  <c r="G107" i="2"/>
  <c r="G108" i="2"/>
  <c r="G110" i="2"/>
  <c r="G111" i="2" s="1"/>
  <c r="G77" i="2"/>
  <c r="G66" i="2"/>
  <c r="G89" i="2" s="1"/>
  <c r="G42" i="2"/>
  <c r="G36" i="2"/>
  <c r="G24" i="2"/>
  <c r="F120" i="2"/>
  <c r="F121" i="2"/>
  <c r="F122" i="2"/>
  <c r="F123" i="2"/>
  <c r="F124" i="2"/>
  <c r="F125" i="2"/>
  <c r="F126" i="2"/>
  <c r="F127" i="2"/>
  <c r="F105" i="2"/>
  <c r="F106" i="2"/>
  <c r="F107" i="2"/>
  <c r="F108" i="2"/>
  <c r="F110" i="2"/>
  <c r="F111" i="2" s="1"/>
  <c r="F77" i="2"/>
  <c r="F66" i="2"/>
  <c r="F88" i="2" s="1"/>
  <c r="D36" i="2"/>
  <c r="E36" i="2"/>
  <c r="F36" i="2"/>
  <c r="F42" i="2"/>
  <c r="F24" i="2"/>
  <c r="E105" i="2"/>
  <c r="E106" i="2"/>
  <c r="E107" i="2"/>
  <c r="E108" i="2"/>
  <c r="E110" i="2"/>
  <c r="E111" i="2" s="1"/>
  <c r="E127" i="2"/>
  <c r="E126" i="2"/>
  <c r="E125" i="2"/>
  <c r="E124" i="2"/>
  <c r="E123" i="2"/>
  <c r="E122" i="2"/>
  <c r="E121" i="2"/>
  <c r="E120" i="2"/>
  <c r="D101" i="2"/>
  <c r="D102" i="2" s="1"/>
  <c r="C101" i="2"/>
  <c r="C102" i="2" s="1"/>
  <c r="E77" i="2"/>
  <c r="E66" i="2"/>
  <c r="E89" i="2" s="1"/>
  <c r="E56" i="2"/>
  <c r="E60" i="2" s="1"/>
  <c r="E42" i="2"/>
  <c r="E24" i="2"/>
  <c r="C36" i="2"/>
  <c r="D77" i="2"/>
  <c r="D66" i="2"/>
  <c r="D88" i="2" s="1"/>
  <c r="D56" i="2"/>
  <c r="D60" i="2" s="1"/>
  <c r="C77" i="2"/>
  <c r="C66" i="2"/>
  <c r="C56" i="2"/>
  <c r="C60" i="2" s="1"/>
  <c r="D24" i="2"/>
  <c r="C24" i="2"/>
  <c r="J92" i="2" l="1"/>
  <c r="J93" i="2"/>
  <c r="J91" i="2"/>
  <c r="I86" i="2"/>
  <c r="I87" i="2"/>
  <c r="I85" i="2"/>
  <c r="I44" i="2"/>
  <c r="D38" i="2"/>
  <c r="I91" i="2"/>
  <c r="I92" i="2"/>
  <c r="E38" i="2"/>
  <c r="F38" i="2"/>
  <c r="F87" i="2" s="1"/>
  <c r="F128" i="2"/>
  <c r="G128" i="2"/>
  <c r="G88" i="2"/>
  <c r="G38" i="2"/>
  <c r="G86" i="2" s="1"/>
  <c r="H38" i="2"/>
  <c r="H44" i="2" s="1"/>
  <c r="D89" i="2"/>
  <c r="F89" i="2"/>
  <c r="H68" i="2"/>
  <c r="H71" i="2" s="1"/>
  <c r="H79" i="2" s="1"/>
  <c r="G68" i="2"/>
  <c r="F68" i="2"/>
  <c r="H128" i="2"/>
  <c r="H89" i="2"/>
  <c r="D68" i="2"/>
  <c r="E68" i="2"/>
  <c r="E71" i="2" s="1"/>
  <c r="E79" i="2" s="1"/>
  <c r="E88" i="2"/>
  <c r="E128" i="2"/>
  <c r="C68" i="2"/>
  <c r="C71" i="2" s="1"/>
  <c r="C79" i="2" s="1"/>
  <c r="C38" i="2"/>
  <c r="C44" i="2" s="1"/>
  <c r="D108" i="2"/>
  <c r="C108" i="2"/>
  <c r="C127" i="2"/>
  <c r="C126" i="2"/>
  <c r="C125" i="2"/>
  <c r="C124" i="2"/>
  <c r="C123" i="2"/>
  <c r="C122" i="2"/>
  <c r="C121" i="2"/>
  <c r="C120" i="2"/>
  <c r="C110" i="2"/>
  <c r="C111" i="2" s="1"/>
  <c r="C107" i="2"/>
  <c r="C106" i="2"/>
  <c r="C105" i="2"/>
  <c r="D120" i="2"/>
  <c r="D121" i="2"/>
  <c r="D122" i="2"/>
  <c r="D123" i="2"/>
  <c r="D124" i="2"/>
  <c r="D125" i="2"/>
  <c r="D126" i="2"/>
  <c r="D127" i="2"/>
  <c r="D110" i="2"/>
  <c r="D111" i="2" s="1"/>
  <c r="D107" i="2"/>
  <c r="D106" i="2"/>
  <c r="D105" i="2"/>
  <c r="C88" i="2"/>
  <c r="C89" i="2"/>
  <c r="D85" i="2" l="1"/>
  <c r="F90" i="2"/>
  <c r="H90" i="2"/>
  <c r="F86" i="2"/>
  <c r="F44" i="2"/>
  <c r="H85" i="2"/>
  <c r="G87" i="2"/>
  <c r="C87" i="2"/>
  <c r="G90" i="2"/>
  <c r="H87" i="2"/>
  <c r="H86" i="2"/>
  <c r="G44" i="2"/>
  <c r="C86" i="2"/>
  <c r="C85" i="2"/>
  <c r="D71" i="2"/>
  <c r="D79" i="2" s="1"/>
  <c r="D92" i="2" s="1"/>
  <c r="C90" i="2"/>
  <c r="G85" i="2"/>
  <c r="G71" i="2"/>
  <c r="F85" i="2"/>
  <c r="F71" i="2"/>
  <c r="H92" i="2"/>
  <c r="H93" i="2"/>
  <c r="H91" i="2"/>
  <c r="E93" i="2"/>
  <c r="E92" i="2"/>
  <c r="E91" i="2"/>
  <c r="E44" i="2"/>
  <c r="E87" i="2"/>
  <c r="E85" i="2"/>
  <c r="E90" i="2"/>
  <c r="E86" i="2"/>
  <c r="D44" i="2"/>
  <c r="D87" i="2"/>
  <c r="D90" i="2"/>
  <c r="D86" i="2"/>
  <c r="C128" i="2"/>
  <c r="C92" i="2"/>
  <c r="D128" i="2"/>
  <c r="D91" i="2" l="1"/>
  <c r="D93" i="2"/>
  <c r="G79" i="2"/>
  <c r="F79" i="2"/>
  <c r="F91" i="2" s="1"/>
  <c r="C93" i="2"/>
  <c r="C91" i="2"/>
  <c r="G93" i="2" l="1"/>
  <c r="G92" i="2"/>
  <c r="F93" i="2"/>
  <c r="F92" i="2"/>
  <c r="G91" i="2"/>
</calcChain>
</file>

<file path=xl/sharedStrings.xml><?xml version="1.0" encoding="utf-8"?>
<sst xmlns="http://schemas.openxmlformats.org/spreadsheetml/2006/main" count="194" uniqueCount="117">
  <si>
    <t>Kilde: Fiskeridirektoratet</t>
  </si>
  <si>
    <t>Antall selskaper i undersøkelsen</t>
  </si>
  <si>
    <t>stk</t>
  </si>
  <si>
    <t>%</t>
  </si>
  <si>
    <t>kr</t>
  </si>
  <si>
    <t>Salg av smolt</t>
  </si>
  <si>
    <t>Antall årsverk</t>
  </si>
  <si>
    <t>Produksjonsverdi</t>
  </si>
  <si>
    <t>Totalrentabilitet</t>
  </si>
  <si>
    <t>Driftsmargin</t>
  </si>
  <si>
    <t>Likviditetsgrad 1</t>
  </si>
  <si>
    <t>Likviditetsgrad 2</t>
  </si>
  <si>
    <t>Rentedekningsgrad</t>
  </si>
  <si>
    <t>Egenkapitalandel</t>
  </si>
  <si>
    <t>Andel av kortsiktig gjeld</t>
  </si>
  <si>
    <t>Andel av langsiktig gjeld</t>
  </si>
  <si>
    <t>Overskuddsgrad</t>
  </si>
  <si>
    <t>Antall tillatelser i undersøkelsen</t>
  </si>
  <si>
    <t>undersøkelsen.</t>
  </si>
  <si>
    <t xml:space="preserve">I lønnsomhetsundersøkelsen fokuseres det på størrelsesnøytral resultatbegrep som driftsmargin, </t>
  </si>
  <si>
    <t>i perioden.</t>
  </si>
  <si>
    <t>Sum varige driftsmidler</t>
  </si>
  <si>
    <t>Salg av yngel</t>
  </si>
  <si>
    <t>Salg av rogn</t>
  </si>
  <si>
    <t>Omleggingen av undersøkelsen fra samfunnsøkonomisk til bedriftsøkonomisk prinsipp medfører</t>
  </si>
  <si>
    <t xml:space="preserve">viser at driftsmargin i gjennomsnitt er 17 prosent høyere når et bedriftsøkonomisk prinsipp legges til grunn </t>
  </si>
  <si>
    <t>sammenlignet med et samfunnsøkonomisk prinsipp.</t>
  </si>
  <si>
    <t xml:space="preserve">En sammenligning av lønnsomhetsresultat for 2008 etter samfunnsøkonomisk og bedriftsøkonomisk prinsipp </t>
  </si>
  <si>
    <t>Salg av fisk (smolt og yngel)</t>
  </si>
  <si>
    <t>Forklaring</t>
  </si>
  <si>
    <t xml:space="preserve">I denne filen har Fiskeridirektoratet valgt å presentere tall for 2008 etter samme prinsipp som for </t>
  </si>
  <si>
    <t>2009-tallene (bedriftsøkonomisk). Presenterte tall for 2008 i denne filen vil derfor ikke være identisk med</t>
  </si>
  <si>
    <t>tidligere presenterte tall 2008.</t>
  </si>
  <si>
    <t>Historiske tabeller</t>
  </si>
  <si>
    <t>Utvalget</t>
  </si>
  <si>
    <t>Gjennomsnittsresultater for Sogn og Fjordane</t>
  </si>
  <si>
    <t>Beregnede nøkkeltall</t>
  </si>
  <si>
    <t>Andel yngel av totalt salg</t>
  </si>
  <si>
    <t>Sum anleggsmidler</t>
  </si>
  <si>
    <t>Sum omløpsmidler</t>
  </si>
  <si>
    <t>Sum eiendeler</t>
  </si>
  <si>
    <t>Sum gjeld</t>
  </si>
  <si>
    <t>Sum gjeld og egenkapital</t>
  </si>
  <si>
    <t>Balanseregnskap</t>
  </si>
  <si>
    <t>Salg og andre lønnsomhetsmål</t>
  </si>
  <si>
    <t>Sum driftsinntekter</t>
  </si>
  <si>
    <t>Sum driftskostnader</t>
  </si>
  <si>
    <t>Driftsresultat</t>
  </si>
  <si>
    <t>Netto finansposter</t>
  </si>
  <si>
    <t>Ord. resultat før skattekostnad</t>
  </si>
  <si>
    <t>Resultatregnskap</t>
  </si>
  <si>
    <t>fortjeneste pr. stk, salgspris pr. stk og produksjonskostnad pr. stk.</t>
  </si>
  <si>
    <t>Salgspris pr. stk solgt smolt</t>
  </si>
  <si>
    <t>Salg av fisk pr. årsverk</t>
  </si>
  <si>
    <t>Salgspris pr. stk solgt yngel og smolt</t>
  </si>
  <si>
    <t>Salgspris pr. stk solgt yngel</t>
  </si>
  <si>
    <t>Produksjonsverdi pr. årsverk</t>
  </si>
  <si>
    <t>Beregnede kostnader pr. stk solgt fisk (yngel og smolt)</t>
  </si>
  <si>
    <t>Gjennomsnittstall pr. selskap i Sogn og Fjordane</t>
  </si>
  <si>
    <t>Endring fra og med 2009</t>
  </si>
  <si>
    <t>Fiskeridirektoratet gikk fra og med 2009 undersøkelse over fra å beregne beholdningsverdi på levende</t>
  </si>
  <si>
    <t xml:space="preserve">yngel, verdi på utstyr og avskrivninger til å benytte de verdier som er oppgitt i regnskapene. I tillegg er </t>
  </si>
  <si>
    <t xml:space="preserve">verdi på tillatelser/konsesjoner og goodwill inkludert. </t>
  </si>
  <si>
    <t>Dette betyr at vi skiftet fokus fra samfunnsøkonomisk til bedriftsøkonomisk perspektiv i lønnsomhets-</t>
  </si>
  <si>
    <t>endringer i balanseregnskapet og driftskostnadene. Omleggingen får også konsekvenser for beregning</t>
  </si>
  <si>
    <t>av nøkkeltall og produksjonskostnad pr. stk.</t>
  </si>
  <si>
    <t xml:space="preserve">Etter omleggingen fremkommer en ny størrelse i balansetabellene, immaterielle eiendeler, som blant </t>
  </si>
  <si>
    <t>annet viser verdi på tillatelser (konsesjoner) og goodwill.</t>
  </si>
  <si>
    <t>Salgsinntekt av smolt</t>
  </si>
  <si>
    <t>Salgsinntekt av yngel</t>
  </si>
  <si>
    <t>Salgsinntekt av rogn</t>
  </si>
  <si>
    <t>Forsikringsutbetalinger</t>
  </si>
  <si>
    <t>Annen driftsinntekt</t>
  </si>
  <si>
    <t>Rogn/yngelkostnad</t>
  </si>
  <si>
    <t>Fôrkostnad</t>
  </si>
  <si>
    <t>Forsikringskostnad</t>
  </si>
  <si>
    <t>Vaksinasjonskostnad</t>
  </si>
  <si>
    <t>Beholdningsendring (+/-)</t>
  </si>
  <si>
    <t>Lønnskostnad</t>
  </si>
  <si>
    <t>Avskrivninger på immaterielle eiendeler</t>
  </si>
  <si>
    <t>Avskrivninger på driftsmidler</t>
  </si>
  <si>
    <t>Elektrisitetskostnad</t>
  </si>
  <si>
    <t>Annen driftskostnad</t>
  </si>
  <si>
    <t>Finansinntekter</t>
  </si>
  <si>
    <t>Finanskostnader</t>
  </si>
  <si>
    <t>Anleggsmidler:</t>
  </si>
  <si>
    <t>Sum immaterielle eiendeler</t>
  </si>
  <si>
    <t>Bygninger og annen fast eiendom</t>
  </si>
  <si>
    <t>Produksjonsutstyr</t>
  </si>
  <si>
    <t>Driftsløsøre</t>
  </si>
  <si>
    <t>Sum finansielle anleggsmidler</t>
  </si>
  <si>
    <t>Omløpsmidler:</t>
  </si>
  <si>
    <t>Varer</t>
  </si>
  <si>
    <t>Fordringer og investeringer</t>
  </si>
  <si>
    <t>Bankinnskudd og kontanter</t>
  </si>
  <si>
    <t>Egenkapital:</t>
  </si>
  <si>
    <t>Sum egenkapital</t>
  </si>
  <si>
    <t>Gjeld:</t>
  </si>
  <si>
    <t>Avsetning for forpliktelse</t>
  </si>
  <si>
    <t>Annen langsiktig gjeld</t>
  </si>
  <si>
    <t>Kortsiktig gjeld</t>
  </si>
  <si>
    <t>Rogn og yngelkostnad pr. stk</t>
  </si>
  <si>
    <t>Fôrkostnad pr. stk</t>
  </si>
  <si>
    <t>Forsikringskostnad pr. stk</t>
  </si>
  <si>
    <t>Vaksinasjonskostnad pr. stk</t>
  </si>
  <si>
    <t>Lønnskostnad pr. stk</t>
  </si>
  <si>
    <t>Avskrivninger pr. stk</t>
  </si>
  <si>
    <t>Elektrisitetskostnad pr. stk</t>
  </si>
  <si>
    <t>Annen driftskostnad pr. stk</t>
  </si>
  <si>
    <t>Netto rentekostnad pr. stk</t>
  </si>
  <si>
    <t xml:space="preserve">Produksjonskostnad pr.stk </t>
  </si>
  <si>
    <t>Oppdatert: 26. november 2020</t>
  </si>
  <si>
    <r>
      <t>Vær oppmerksom på at presenterte resultater</t>
    </r>
    <r>
      <rPr>
        <sz val="10"/>
        <color rgb="FF23AEB4"/>
        <rFont val="Arial"/>
        <family val="2"/>
      </rPr>
      <t xml:space="preserve"> ikke er justert for eventuelle endringer i kroneverdi</t>
    </r>
  </si>
  <si>
    <t>Lønnsomhetsundersøkelse for produksjon av laks og regnbueørret - settefiskproduksjon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</si>
  <si>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</si>
  <si>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26. november 2020</t>
  </si>
  <si>
    <t>Avsluttet tidsserie - fylkesinndeling før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</si>
</sst>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rgb="FF23AEB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color rgb="FF23AEB4"/>
      <name val="Arial"/>
      <family val="2"/>
    </font>
    <font>
      <b/>
      <sz val="11"/>
      <name val="Arial"/>
      <family val="2"/>
    </font>
    <font>
      <sz val="10"/>
      <color rgb="FF84BD00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2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4"/>
      <name val="Arial"/>
      <family val="2"/>
    </font>
    <font>
      <b/>
      <sz val="11"/>
      <color rgb="FFFB7B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Fill="1"/>
    <xf numFmtId="0" fontId="8" fillId="0" borderId="0" xfId="0" applyFont="1"/>
    <xf numFmtId="0" fontId="9" fillId="0" borderId="0" xfId="0" applyFont="1"/>
    <xf numFmtId="0" fontId="1" fillId="0" borderId="0" xfId="0" applyFont="1" applyBorder="1"/>
    <xf numFmtId="0" fontId="10" fillId="0" borderId="0" xfId="0" applyFont="1"/>
    <xf numFmtId="0" fontId="11" fillId="0" borderId="0" xfId="0" applyFont="1" applyBorder="1"/>
    <xf numFmtId="49" fontId="11" fillId="0" borderId="0" xfId="0" applyNumberFormat="1" applyFont="1" applyBorder="1"/>
    <xf numFmtId="49" fontId="11" fillId="0" borderId="1" xfId="0" applyNumberFormat="1" applyFont="1" applyBorder="1"/>
    <xf numFmtId="0" fontId="11" fillId="0" borderId="1" xfId="0" applyFont="1" applyBorder="1"/>
    <xf numFmtId="0" fontId="1" fillId="0" borderId="1" xfId="0" applyFont="1" applyBorder="1"/>
    <xf numFmtId="0" fontId="13" fillId="0" borderId="0" xfId="0" applyFont="1" applyBorder="1"/>
    <xf numFmtId="0" fontId="13" fillId="0" borderId="0" xfId="0" applyFont="1"/>
    <xf numFmtId="0" fontId="14" fillId="0" borderId="0" xfId="0" applyFont="1" applyBorder="1"/>
    <xf numFmtId="49" fontId="11" fillId="0" borderId="3" xfId="0" applyNumberFormat="1" applyFont="1" applyBorder="1"/>
    <xf numFmtId="3" fontId="1" fillId="0" borderId="3" xfId="0" applyNumberFormat="1" applyFont="1" applyBorder="1"/>
    <xf numFmtId="3" fontId="1" fillId="0" borderId="0" xfId="0" applyNumberFormat="1" applyFont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2" xfId="0" applyNumberFormat="1" applyFont="1" applyBorder="1"/>
    <xf numFmtId="3" fontId="6" fillId="0" borderId="3" xfId="0" applyNumberFormat="1" applyFont="1" applyBorder="1"/>
    <xf numFmtId="3" fontId="6" fillId="0" borderId="0" xfId="0" applyNumberFormat="1" applyFont="1" applyBorder="1"/>
    <xf numFmtId="3" fontId="6" fillId="0" borderId="2" xfId="0" applyNumberFormat="1" applyFont="1" applyBorder="1"/>
    <xf numFmtId="49" fontId="15" fillId="0" borderId="0" xfId="0" applyNumberFormat="1" applyFont="1" applyBorder="1"/>
    <xf numFmtId="49" fontId="2" fillId="0" borderId="3" xfId="0" applyNumberFormat="1" applyFont="1" applyFill="1" applyBorder="1"/>
    <xf numFmtId="0" fontId="12" fillId="0" borderId="3" xfId="0" applyFont="1" applyFill="1" applyBorder="1"/>
    <xf numFmtId="1" fontId="12" fillId="0" borderId="3" xfId="0" applyNumberFormat="1" applyFont="1" applyFill="1" applyBorder="1"/>
    <xf numFmtId="1" fontId="1" fillId="0" borderId="0" xfId="0" applyNumberFormat="1" applyFont="1" applyFill="1" applyBorder="1"/>
    <xf numFmtId="49" fontId="14" fillId="0" borderId="0" xfId="0" applyNumberFormat="1" applyFont="1" applyBorder="1"/>
    <xf numFmtId="165" fontId="1" fillId="0" borderId="0" xfId="0" applyNumberFormat="1" applyFont="1" applyBorder="1"/>
    <xf numFmtId="165" fontId="1" fillId="0" borderId="1" xfId="0" applyNumberFormat="1" applyFont="1" applyBorder="1"/>
    <xf numFmtId="165" fontId="1" fillId="0" borderId="0" xfId="0" applyNumberFormat="1" applyFont="1"/>
    <xf numFmtId="4" fontId="1" fillId="0" borderId="0" xfId="0" applyNumberFormat="1" applyFont="1" applyBorder="1"/>
    <xf numFmtId="164" fontId="1" fillId="0" borderId="1" xfId="0" applyNumberFormat="1" applyFont="1" applyBorder="1"/>
    <xf numFmtId="0" fontId="6" fillId="0" borderId="0" xfId="0" applyFont="1" applyBorder="1"/>
    <xf numFmtId="49" fontId="16" fillId="0" borderId="0" xfId="0" applyNumberFormat="1" applyFont="1" applyBorder="1"/>
    <xf numFmtId="49" fontId="17" fillId="2" borderId="2" xfId="0" applyNumberFormat="1" applyFont="1" applyFill="1" applyBorder="1"/>
    <xf numFmtId="0" fontId="17" fillId="2" borderId="2" xfId="0" applyFont="1" applyFill="1" applyBorder="1"/>
    <xf numFmtId="1" fontId="17" fillId="2" borderId="2" xfId="0" applyNumberFormat="1" applyFont="1" applyFill="1" applyBorder="1"/>
    <xf numFmtId="4" fontId="6" fillId="0" borderId="2" xfId="0" applyNumberFormat="1" applyFont="1" applyBorder="1"/>
    <xf numFmtId="0" fontId="18" fillId="0" borderId="0" xfId="0" applyFont="1" applyBorder="1" applyAlignment="1"/>
    <xf numFmtId="0" fontId="7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7" sqref="A7"/>
    </sheetView>
  </sheetViews>
  <sheetFormatPr baseColWidth="10" defaultRowHeight="14.25" x14ac:dyDescent="0.2"/>
  <cols>
    <col min="1" max="1" width="102" style="5" bestFit="1" customWidth="1"/>
    <col min="2" max="16384" width="11.42578125" style="5"/>
  </cols>
  <sheetData>
    <row r="1" spans="1:9" s="6" customFormat="1" ht="23.25" x14ac:dyDescent="0.35">
      <c r="A1" s="46" t="s">
        <v>113</v>
      </c>
      <c r="B1" s="46"/>
      <c r="C1" s="46"/>
      <c r="D1" s="46"/>
      <c r="E1" s="46"/>
      <c r="F1" s="46"/>
      <c r="G1" s="40"/>
      <c r="H1" s="40"/>
      <c r="I1" s="40"/>
    </row>
    <row r="2" spans="1:9" s="6" customFormat="1" ht="18" x14ac:dyDescent="0.25">
      <c r="A2" s="47" t="s">
        <v>29</v>
      </c>
    </row>
    <row r="3" spans="1:9" s="1" customFormat="1" ht="12.75" x14ac:dyDescent="0.2"/>
    <row r="4" spans="1:9" s="1" customFormat="1" ht="15" x14ac:dyDescent="0.25">
      <c r="A4" s="48" t="s">
        <v>114</v>
      </c>
    </row>
    <row r="5" spans="1:9" x14ac:dyDescent="0.2">
      <c r="A5" s="4" t="s">
        <v>0</v>
      </c>
    </row>
    <row r="6" spans="1:9" x14ac:dyDescent="0.2">
      <c r="A6" s="4" t="s">
        <v>115</v>
      </c>
    </row>
    <row r="8" spans="1:9" ht="15" x14ac:dyDescent="0.25">
      <c r="A8" s="50" t="s">
        <v>116</v>
      </c>
    </row>
    <row r="10" spans="1:9" s="9" customFormat="1" ht="15.75" x14ac:dyDescent="0.25">
      <c r="A10" s="8" t="s">
        <v>59</v>
      </c>
    </row>
    <row r="11" spans="1:9" s="1" customFormat="1" ht="12.75" x14ac:dyDescent="0.2">
      <c r="A11" s="1" t="s">
        <v>60</v>
      </c>
    </row>
    <row r="12" spans="1:9" s="1" customFormat="1" ht="12.75" x14ac:dyDescent="0.2">
      <c r="A12" s="1" t="s">
        <v>61</v>
      </c>
    </row>
    <row r="13" spans="1:9" s="1" customFormat="1" ht="12.75" x14ac:dyDescent="0.2">
      <c r="A13" s="1" t="s">
        <v>62</v>
      </c>
    </row>
    <row r="14" spans="1:9" s="1" customFormat="1" ht="12.75" x14ac:dyDescent="0.2"/>
    <row r="15" spans="1:9" s="1" customFormat="1" ht="12.75" x14ac:dyDescent="0.2">
      <c r="A15" s="1" t="s">
        <v>63</v>
      </c>
    </row>
    <row r="16" spans="1:9" s="1" customFormat="1" ht="12.75" x14ac:dyDescent="0.2">
      <c r="A16" s="1" t="s">
        <v>18</v>
      </c>
    </row>
    <row r="17" spans="1:1" s="1" customFormat="1" ht="12.75" x14ac:dyDescent="0.2"/>
    <row r="18" spans="1:1" s="1" customFormat="1" ht="12.75" x14ac:dyDescent="0.2">
      <c r="A18" s="1" t="s">
        <v>24</v>
      </c>
    </row>
    <row r="19" spans="1:1" s="1" customFormat="1" ht="12.75" x14ac:dyDescent="0.2">
      <c r="A19" s="1" t="s">
        <v>64</v>
      </c>
    </row>
    <row r="20" spans="1:1" s="1" customFormat="1" ht="12.75" x14ac:dyDescent="0.2">
      <c r="A20" s="1" t="s">
        <v>65</v>
      </c>
    </row>
    <row r="21" spans="1:1" s="1" customFormat="1" ht="12.75" x14ac:dyDescent="0.2"/>
    <row r="22" spans="1:1" s="1" customFormat="1" ht="12.75" x14ac:dyDescent="0.2">
      <c r="A22" s="1" t="s">
        <v>66</v>
      </c>
    </row>
    <row r="23" spans="1:1" s="1" customFormat="1" ht="12.75" x14ac:dyDescent="0.2">
      <c r="A23" s="1" t="s">
        <v>67</v>
      </c>
    </row>
    <row r="24" spans="1:1" s="1" customFormat="1" ht="12.75" x14ac:dyDescent="0.2"/>
    <row r="25" spans="1:1" x14ac:dyDescent="0.2">
      <c r="A25" s="1" t="s">
        <v>19</v>
      </c>
    </row>
    <row r="26" spans="1:1" x14ac:dyDescent="0.2">
      <c r="A26" s="1" t="s">
        <v>51</v>
      </c>
    </row>
    <row r="27" spans="1:1" x14ac:dyDescent="0.2">
      <c r="A27" s="1"/>
    </row>
    <row r="28" spans="1:1" x14ac:dyDescent="0.2">
      <c r="A28" s="1" t="s">
        <v>27</v>
      </c>
    </row>
    <row r="29" spans="1:1" x14ac:dyDescent="0.2">
      <c r="A29" s="1" t="s">
        <v>25</v>
      </c>
    </row>
    <row r="30" spans="1:1" x14ac:dyDescent="0.2">
      <c r="A30" s="1" t="s">
        <v>26</v>
      </c>
    </row>
    <row r="31" spans="1:1" x14ac:dyDescent="0.2">
      <c r="A31" s="1"/>
    </row>
    <row r="32" spans="1:1" x14ac:dyDescent="0.2">
      <c r="A32" s="1" t="s">
        <v>30</v>
      </c>
    </row>
    <row r="33" spans="1:1" x14ac:dyDescent="0.2">
      <c r="A33" s="1" t="s">
        <v>31</v>
      </c>
    </row>
    <row r="34" spans="1:1" x14ac:dyDescent="0.2">
      <c r="A34" s="1" t="s">
        <v>32</v>
      </c>
    </row>
    <row r="35" spans="1:1" x14ac:dyDescent="0.2">
      <c r="A35" s="1"/>
    </row>
    <row r="36" spans="1:1" x14ac:dyDescent="0.2">
      <c r="A36" s="1"/>
    </row>
    <row r="37" spans="1:1" s="6" customFormat="1" ht="15.75" x14ac:dyDescent="0.25">
      <c r="A37" s="8" t="s">
        <v>33</v>
      </c>
    </row>
    <row r="38" spans="1:1" s="1" customFormat="1" ht="12.75" x14ac:dyDescent="0.2">
      <c r="A38" s="1" t="s">
        <v>112</v>
      </c>
    </row>
    <row r="39" spans="1:1" s="1" customFormat="1" ht="12.75" x14ac:dyDescent="0.2">
      <c r="A39" s="1" t="s">
        <v>20</v>
      </c>
    </row>
    <row r="40" spans="1:1" s="1" customFormat="1" ht="12.75" x14ac:dyDescent="0.2">
      <c r="A40" s="6"/>
    </row>
    <row r="41" spans="1:1" x14ac:dyDescent="0.2">
      <c r="A41" s="1"/>
    </row>
  </sheetData>
  <phoneticPr fontId="0" type="noConversion"/>
  <pageMargins left="0.61" right="0.59" top="0.79" bottom="0.8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zoomScaleNormal="100" workbookViewId="0">
      <selection activeCell="A7" sqref="A7"/>
    </sheetView>
  </sheetViews>
  <sheetFormatPr baseColWidth="10" defaultColWidth="11.5703125" defaultRowHeight="12.75" x14ac:dyDescent="0.2"/>
  <cols>
    <col min="1" max="1" width="44.140625" style="1" customWidth="1"/>
    <col min="2" max="2" width="3.140625" style="1" customWidth="1"/>
    <col min="3" max="12" width="12.7109375" style="1" bestFit="1" customWidth="1"/>
    <col min="13" max="16384" width="11.5703125" style="1"/>
  </cols>
  <sheetData>
    <row r="1" spans="1:14" s="6" customFormat="1" ht="23.25" x14ac:dyDescent="0.35">
      <c r="A1" s="46" t="s">
        <v>113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4" s="6" customFormat="1" ht="18" x14ac:dyDescent="0.25">
      <c r="A2" s="49" t="s">
        <v>35</v>
      </c>
    </row>
    <row r="3" spans="1:14" x14ac:dyDescent="0.2">
      <c r="A3" s="11"/>
    </row>
    <row r="4" spans="1:14" ht="15" x14ac:dyDescent="0.25">
      <c r="A4" s="48" t="s">
        <v>114</v>
      </c>
    </row>
    <row r="5" spans="1:14" x14ac:dyDescent="0.2">
      <c r="A5" s="1" t="s">
        <v>0</v>
      </c>
    </row>
    <row r="6" spans="1:14" x14ac:dyDescent="0.2">
      <c r="A6" s="1" t="s">
        <v>111</v>
      </c>
    </row>
    <row r="8" spans="1:14" ht="15" x14ac:dyDescent="0.25">
      <c r="A8" s="50" t="s">
        <v>116</v>
      </c>
    </row>
    <row r="10" spans="1:14" s="6" customFormat="1" ht="15.75" x14ac:dyDescent="0.25">
      <c r="A10" s="41" t="s">
        <v>34</v>
      </c>
      <c r="B10" s="19"/>
      <c r="C10" s="19"/>
      <c r="D10" s="19"/>
    </row>
    <row r="11" spans="1:14" s="7" customFormat="1" x14ac:dyDescent="0.2">
      <c r="A11" s="42"/>
      <c r="B11" s="43"/>
      <c r="C11" s="43">
        <v>2008</v>
      </c>
      <c r="D11" s="43">
        <v>2009</v>
      </c>
      <c r="E11" s="44">
        <v>2010</v>
      </c>
      <c r="F11" s="44">
        <v>2011</v>
      </c>
      <c r="G11" s="44">
        <v>2012</v>
      </c>
      <c r="H11" s="44">
        <v>2013</v>
      </c>
      <c r="I11" s="44">
        <v>2014</v>
      </c>
      <c r="J11" s="44">
        <v>2015</v>
      </c>
      <c r="K11" s="44">
        <v>2016</v>
      </c>
      <c r="L11" s="44">
        <v>2017</v>
      </c>
      <c r="M11" s="44">
        <v>2018</v>
      </c>
      <c r="N11" s="44">
        <v>2019</v>
      </c>
    </row>
    <row r="12" spans="1:14" x14ac:dyDescent="0.2">
      <c r="A12" s="13" t="s">
        <v>1</v>
      </c>
      <c r="B12" s="12" t="s">
        <v>2</v>
      </c>
      <c r="C12" s="3">
        <v>8</v>
      </c>
      <c r="D12" s="3">
        <v>10</v>
      </c>
      <c r="E12" s="2">
        <v>12</v>
      </c>
      <c r="F12" s="2">
        <v>10</v>
      </c>
      <c r="G12" s="2">
        <v>11</v>
      </c>
      <c r="H12" s="2">
        <v>9</v>
      </c>
      <c r="I12" s="2">
        <v>9</v>
      </c>
      <c r="J12" s="2">
        <v>9</v>
      </c>
      <c r="K12" s="2">
        <v>9</v>
      </c>
      <c r="L12" s="2">
        <v>8</v>
      </c>
      <c r="M12" s="1">
        <v>8</v>
      </c>
      <c r="N12" s="2">
        <v>9</v>
      </c>
    </row>
    <row r="13" spans="1:14" s="10" customFormat="1" x14ac:dyDescent="0.2">
      <c r="A13" s="14" t="s">
        <v>17</v>
      </c>
      <c r="B13" s="15" t="s">
        <v>2</v>
      </c>
      <c r="C13" s="16">
        <v>10</v>
      </c>
      <c r="D13" s="16">
        <v>11</v>
      </c>
      <c r="E13" s="16">
        <v>15</v>
      </c>
      <c r="F13" s="16">
        <v>13</v>
      </c>
      <c r="G13" s="16">
        <v>14</v>
      </c>
      <c r="H13" s="16">
        <v>12</v>
      </c>
      <c r="I13" s="16">
        <v>12</v>
      </c>
      <c r="J13" s="16">
        <v>12</v>
      </c>
      <c r="K13" s="16">
        <v>12</v>
      </c>
      <c r="L13" s="16">
        <v>11</v>
      </c>
      <c r="M13" s="16">
        <v>10</v>
      </c>
      <c r="N13" s="16">
        <v>11</v>
      </c>
    </row>
    <row r="14" spans="1:14" s="18" customFormat="1" ht="11.25" x14ac:dyDescent="0.2">
      <c r="A14" s="17"/>
      <c r="B14" s="17"/>
      <c r="C14" s="17"/>
      <c r="D14" s="17"/>
    </row>
    <row r="15" spans="1:14" s="18" customFormat="1" ht="11.25" x14ac:dyDescent="0.2">
      <c r="A15" s="17"/>
      <c r="B15" s="17"/>
      <c r="C15" s="17"/>
      <c r="D15" s="17"/>
    </row>
    <row r="16" spans="1:14" s="6" customFormat="1" ht="15.75" x14ac:dyDescent="0.25">
      <c r="A16" s="41" t="s">
        <v>50</v>
      </c>
      <c r="B16" s="19"/>
    </row>
    <row r="17" spans="1:14" x14ac:dyDescent="0.2">
      <c r="A17" s="13" t="s">
        <v>58</v>
      </c>
      <c r="B17" s="19"/>
    </row>
    <row r="18" spans="1:14" s="6" customFormat="1" x14ac:dyDescent="0.2">
      <c r="A18" s="42"/>
      <c r="B18" s="43"/>
      <c r="C18" s="43">
        <v>2008</v>
      </c>
      <c r="D18" s="43">
        <v>2009</v>
      </c>
      <c r="E18" s="44">
        <v>2010</v>
      </c>
      <c r="F18" s="44">
        <v>2011</v>
      </c>
      <c r="G18" s="44">
        <v>2012</v>
      </c>
      <c r="H18" s="44">
        <v>2013</v>
      </c>
      <c r="I18" s="44">
        <v>2014</v>
      </c>
      <c r="J18" s="44">
        <v>2015</v>
      </c>
      <c r="K18" s="44">
        <v>2016</v>
      </c>
      <c r="L18" s="44">
        <v>2017</v>
      </c>
      <c r="M18" s="44">
        <v>2018</v>
      </c>
      <c r="N18" s="44">
        <v>2019</v>
      </c>
    </row>
    <row r="19" spans="1:14" x14ac:dyDescent="0.2">
      <c r="A19" s="20" t="s">
        <v>68</v>
      </c>
      <c r="B19" s="12" t="s">
        <v>4</v>
      </c>
      <c r="C19" s="21">
        <v>11234228.875</v>
      </c>
      <c r="D19" s="21">
        <v>14123978.800000001</v>
      </c>
      <c r="E19" s="22">
        <v>13079583.3333333</v>
      </c>
      <c r="F19" s="22">
        <v>14071668.1</v>
      </c>
      <c r="G19" s="22">
        <v>12031243.4545455</v>
      </c>
      <c r="H19" s="22">
        <v>16622762.888888899</v>
      </c>
      <c r="I19" s="22">
        <v>17861399.666666701</v>
      </c>
      <c r="J19" s="22">
        <v>19078150.777777798</v>
      </c>
      <c r="K19" s="22">
        <v>21505295.111111101</v>
      </c>
      <c r="L19" s="22">
        <v>23061240.5</v>
      </c>
      <c r="M19" s="22">
        <v>23238401.75</v>
      </c>
      <c r="N19" s="22">
        <v>28415173.777777798</v>
      </c>
    </row>
    <row r="20" spans="1:14" x14ac:dyDescent="0.2">
      <c r="A20" s="13" t="s">
        <v>69</v>
      </c>
      <c r="B20" s="12" t="s">
        <v>4</v>
      </c>
      <c r="C20" s="23">
        <v>1249820</v>
      </c>
      <c r="D20" s="23">
        <v>1042500</v>
      </c>
      <c r="E20" s="22">
        <v>710626.41666666698</v>
      </c>
      <c r="F20" s="22">
        <v>661072</v>
      </c>
      <c r="G20" s="22">
        <v>938818.181818182</v>
      </c>
      <c r="H20" s="22">
        <v>1379280</v>
      </c>
      <c r="I20" s="22">
        <v>614555.55555555597</v>
      </c>
      <c r="J20" s="22">
        <v>1934888.8888888899</v>
      </c>
      <c r="K20" s="22">
        <v>1087485.8888888899</v>
      </c>
      <c r="L20" s="22">
        <v>1531500</v>
      </c>
      <c r="M20" s="22">
        <v>916223.875</v>
      </c>
      <c r="N20" s="22">
        <v>1014771</v>
      </c>
    </row>
    <row r="21" spans="1:14" x14ac:dyDescent="0.2">
      <c r="A21" s="13" t="s">
        <v>70</v>
      </c>
      <c r="B21" s="12" t="s">
        <v>4</v>
      </c>
      <c r="C21" s="23">
        <v>0</v>
      </c>
      <c r="D21" s="23">
        <v>0</v>
      </c>
      <c r="E21" s="22">
        <v>25189.583333333299</v>
      </c>
      <c r="F21" s="22">
        <v>39033.800000000003</v>
      </c>
      <c r="G21" s="22">
        <v>109090.909090909</v>
      </c>
      <c r="H21" s="22">
        <v>0</v>
      </c>
      <c r="I21" s="22">
        <v>0</v>
      </c>
      <c r="J21" s="22">
        <v>0</v>
      </c>
      <c r="K21" s="22">
        <v>0</v>
      </c>
      <c r="L21" s="22">
        <v>12125</v>
      </c>
      <c r="M21" s="22">
        <v>0</v>
      </c>
      <c r="N21" s="22">
        <v>0</v>
      </c>
    </row>
    <row r="22" spans="1:14" x14ac:dyDescent="0.2">
      <c r="A22" s="13" t="s">
        <v>71</v>
      </c>
      <c r="B22" s="12" t="s">
        <v>4</v>
      </c>
      <c r="C22" s="23">
        <v>151127.25</v>
      </c>
      <c r="D22" s="23">
        <v>0</v>
      </c>
      <c r="E22" s="22">
        <v>0</v>
      </c>
      <c r="F22" s="22">
        <v>0</v>
      </c>
      <c r="G22" s="22">
        <v>136535.818181818</v>
      </c>
      <c r="H22" s="22">
        <v>447206.11111111101</v>
      </c>
      <c r="I22" s="22">
        <v>0</v>
      </c>
      <c r="J22" s="22">
        <v>118574.222222222</v>
      </c>
      <c r="K22" s="22">
        <v>0</v>
      </c>
      <c r="L22" s="22">
        <v>0</v>
      </c>
      <c r="M22" s="22">
        <v>0</v>
      </c>
      <c r="N22" s="22">
        <v>155555.555555556</v>
      </c>
    </row>
    <row r="23" spans="1:14" x14ac:dyDescent="0.2">
      <c r="A23" s="13" t="s">
        <v>72</v>
      </c>
      <c r="B23" s="12" t="s">
        <v>4</v>
      </c>
      <c r="C23" s="24">
        <v>492127</v>
      </c>
      <c r="D23" s="24">
        <v>15800</v>
      </c>
      <c r="E23" s="22">
        <v>88492.833333333299</v>
      </c>
      <c r="F23" s="22">
        <v>112192.7</v>
      </c>
      <c r="G23" s="22">
        <v>148737.636363636</v>
      </c>
      <c r="H23" s="22">
        <v>703165.22222222202</v>
      </c>
      <c r="I23" s="22">
        <v>451947</v>
      </c>
      <c r="J23" s="22">
        <v>170479.77777777801</v>
      </c>
      <c r="K23" s="22">
        <v>20706.888888888901</v>
      </c>
      <c r="L23" s="22">
        <v>530397.875</v>
      </c>
      <c r="M23" s="22">
        <v>47490.375</v>
      </c>
      <c r="N23" s="22">
        <v>572263.66666666698</v>
      </c>
    </row>
    <row r="24" spans="1:14" x14ac:dyDescent="0.2">
      <c r="A24" s="13" t="s">
        <v>45</v>
      </c>
      <c r="B24" s="12" t="s">
        <v>4</v>
      </c>
      <c r="C24" s="28">
        <f t="shared" ref="C24:H24" si="0">SUM(C19:C23)</f>
        <v>13127303.125</v>
      </c>
      <c r="D24" s="28">
        <f t="shared" si="0"/>
        <v>15182278.800000001</v>
      </c>
      <c r="E24" s="28">
        <f t="shared" si="0"/>
        <v>13903892.166666634</v>
      </c>
      <c r="F24" s="28">
        <f t="shared" si="0"/>
        <v>14883966.6</v>
      </c>
      <c r="G24" s="28">
        <f t="shared" si="0"/>
        <v>13364426.000000045</v>
      </c>
      <c r="H24" s="28">
        <f t="shared" si="0"/>
        <v>19152414.222222231</v>
      </c>
      <c r="I24" s="28">
        <f t="shared" ref="I24:M24" si="1">SUM(I19:I23)</f>
        <v>18927902.222222257</v>
      </c>
      <c r="J24" s="28">
        <f t="shared" si="1"/>
        <v>21302093.666666687</v>
      </c>
      <c r="K24" s="28">
        <f t="shared" si="1"/>
        <v>22613487.888888881</v>
      </c>
      <c r="L24" s="28">
        <f t="shared" si="1"/>
        <v>25135263.375</v>
      </c>
      <c r="M24" s="28">
        <f t="shared" si="1"/>
        <v>24202116</v>
      </c>
      <c r="N24" s="28">
        <f t="shared" ref="N24" si="2">SUM(N19:N23)</f>
        <v>30157764.000000022</v>
      </c>
    </row>
    <row r="25" spans="1:14" x14ac:dyDescent="0.2">
      <c r="A25" s="13"/>
      <c r="B25" s="12"/>
      <c r="C25" s="26"/>
      <c r="D25" s="26"/>
      <c r="E25" s="27"/>
      <c r="F25" s="27"/>
      <c r="G25" s="27"/>
      <c r="H25" s="27"/>
      <c r="I25" s="27"/>
      <c r="J25" s="27"/>
      <c r="K25" s="27"/>
      <c r="L25" s="27"/>
      <c r="M25" s="23"/>
      <c r="N25" s="27"/>
    </row>
    <row r="26" spans="1:14" x14ac:dyDescent="0.2">
      <c r="A26" s="13" t="s">
        <v>73</v>
      </c>
      <c r="B26" s="12" t="s">
        <v>4</v>
      </c>
      <c r="C26" s="21">
        <v>2017090</v>
      </c>
      <c r="D26" s="21">
        <v>3411535.4</v>
      </c>
      <c r="E26" s="22">
        <v>2300797.0833333302</v>
      </c>
      <c r="F26" s="22">
        <v>2220256.4</v>
      </c>
      <c r="G26" s="22">
        <v>3195927.5454545501</v>
      </c>
      <c r="H26" s="22">
        <v>4039087.2222222202</v>
      </c>
      <c r="I26" s="22">
        <v>3539220.7777777798</v>
      </c>
      <c r="J26" s="22">
        <v>4230190.5555555597</v>
      </c>
      <c r="K26" s="22">
        <v>3660367</v>
      </c>
      <c r="L26" s="22">
        <v>4454410.125</v>
      </c>
      <c r="M26" s="22">
        <v>3233506.125</v>
      </c>
      <c r="N26" s="22">
        <v>4339858.6666666698</v>
      </c>
    </row>
    <row r="27" spans="1:14" x14ac:dyDescent="0.2">
      <c r="A27" s="13" t="s">
        <v>74</v>
      </c>
      <c r="B27" s="12" t="s">
        <v>4</v>
      </c>
      <c r="C27" s="23">
        <v>1533233.5</v>
      </c>
      <c r="D27" s="23">
        <v>1445161.9</v>
      </c>
      <c r="E27" s="22">
        <v>1519044.25</v>
      </c>
      <c r="F27" s="22">
        <v>1708087.4</v>
      </c>
      <c r="G27" s="22">
        <v>1660440.2727272699</v>
      </c>
      <c r="H27" s="22">
        <v>2256316.4444444398</v>
      </c>
      <c r="I27" s="22">
        <v>2571645.5555555602</v>
      </c>
      <c r="J27" s="22">
        <v>2996175.2222222202</v>
      </c>
      <c r="K27" s="22">
        <v>3305342.6666666698</v>
      </c>
      <c r="L27" s="22">
        <v>3779521.875</v>
      </c>
      <c r="M27" s="22">
        <v>3411538.5</v>
      </c>
      <c r="N27" s="22">
        <v>3927926.4444444398</v>
      </c>
    </row>
    <row r="28" spans="1:14" x14ac:dyDescent="0.2">
      <c r="A28" s="13" t="s">
        <v>75</v>
      </c>
      <c r="B28" s="12" t="s">
        <v>4</v>
      </c>
      <c r="C28" s="23">
        <v>161816.75</v>
      </c>
      <c r="D28" s="23">
        <v>221861.1</v>
      </c>
      <c r="E28" s="22">
        <v>152734.33333333299</v>
      </c>
      <c r="F28" s="22">
        <v>160493.70000000001</v>
      </c>
      <c r="G28" s="22">
        <v>133943.181818182</v>
      </c>
      <c r="H28" s="22">
        <v>149811</v>
      </c>
      <c r="I28" s="22">
        <v>134766.88888888899</v>
      </c>
      <c r="J28" s="22">
        <v>178754.88888888899</v>
      </c>
      <c r="K28" s="22">
        <v>202505.444444444</v>
      </c>
      <c r="L28" s="22">
        <v>170604.375</v>
      </c>
      <c r="M28" s="22">
        <v>224766.375</v>
      </c>
      <c r="N28" s="22">
        <v>224803.22222222199</v>
      </c>
    </row>
    <row r="29" spans="1:14" x14ac:dyDescent="0.2">
      <c r="A29" s="13" t="s">
        <v>76</v>
      </c>
      <c r="B29" s="12" t="s">
        <v>4</v>
      </c>
      <c r="C29" s="23">
        <v>2621284.75</v>
      </c>
      <c r="D29" s="23">
        <v>2576086.7999999998</v>
      </c>
      <c r="E29" s="22">
        <v>2382787.9166666698</v>
      </c>
      <c r="F29" s="22">
        <v>2610195.6</v>
      </c>
      <c r="G29" s="22">
        <v>2319833.5454545501</v>
      </c>
      <c r="H29" s="22">
        <v>2633642.7777777798</v>
      </c>
      <c r="I29" s="22">
        <v>3133442.5555555602</v>
      </c>
      <c r="J29" s="22">
        <v>3441750.6666666698</v>
      </c>
      <c r="K29" s="22">
        <v>3572010.7777777798</v>
      </c>
      <c r="L29" s="22">
        <v>3689118.25</v>
      </c>
      <c r="M29" s="22">
        <v>3177458.375</v>
      </c>
      <c r="N29" s="22">
        <v>2985232.5555555602</v>
      </c>
    </row>
    <row r="30" spans="1:14" x14ac:dyDescent="0.2">
      <c r="A30" s="13" t="s">
        <v>77</v>
      </c>
      <c r="B30" s="12" t="s">
        <v>4</v>
      </c>
      <c r="C30" s="23">
        <v>509888.75</v>
      </c>
      <c r="D30" s="23">
        <v>165012.79999999999</v>
      </c>
      <c r="E30" s="22">
        <v>37287.5</v>
      </c>
      <c r="F30" s="22">
        <v>-627027.4</v>
      </c>
      <c r="G30" s="22">
        <v>1532185.4545454499</v>
      </c>
      <c r="H30" s="22">
        <v>-251703</v>
      </c>
      <c r="I30" s="22">
        <v>1245598.33333333</v>
      </c>
      <c r="J30" s="22">
        <v>827575.44444444496</v>
      </c>
      <c r="K30" s="22">
        <v>84928.666666666701</v>
      </c>
      <c r="L30" s="22">
        <v>1143515.25</v>
      </c>
      <c r="M30" s="22">
        <v>1133955.875</v>
      </c>
      <c r="N30" s="22">
        <v>1147323.2222222199</v>
      </c>
    </row>
    <row r="31" spans="1:14" x14ac:dyDescent="0.2">
      <c r="A31" s="13" t="s">
        <v>78</v>
      </c>
      <c r="B31" s="12" t="s">
        <v>4</v>
      </c>
      <c r="C31" s="23">
        <v>2070562.375</v>
      </c>
      <c r="D31" s="23">
        <v>2130760.7999999998</v>
      </c>
      <c r="E31" s="22">
        <v>2187206.5833333302</v>
      </c>
      <c r="F31" s="22">
        <v>2481797.2000000002</v>
      </c>
      <c r="G31" s="22">
        <v>2683646.36363636</v>
      </c>
      <c r="H31" s="22">
        <v>3225592</v>
      </c>
      <c r="I31" s="22">
        <v>3507918.1111111101</v>
      </c>
      <c r="J31" s="22">
        <v>3393986.6666666698</v>
      </c>
      <c r="K31" s="22">
        <v>3681458.7777777798</v>
      </c>
      <c r="L31" s="22">
        <v>3920766.125</v>
      </c>
      <c r="M31" s="22">
        <v>4124630.5</v>
      </c>
      <c r="N31" s="22">
        <v>4999614.7777777798</v>
      </c>
    </row>
    <row r="32" spans="1:14" x14ac:dyDescent="0.2">
      <c r="A32" s="13" t="s">
        <v>79</v>
      </c>
      <c r="B32" s="12" t="s">
        <v>4</v>
      </c>
      <c r="C32" s="23">
        <v>0</v>
      </c>
      <c r="D32" s="23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</row>
    <row r="33" spans="1:14" x14ac:dyDescent="0.2">
      <c r="A33" s="13" t="s">
        <v>80</v>
      </c>
      <c r="B33" s="12" t="s">
        <v>4</v>
      </c>
      <c r="C33" s="23">
        <v>686837.375</v>
      </c>
      <c r="D33" s="23">
        <v>611558.1</v>
      </c>
      <c r="E33" s="22">
        <v>495429.16666666698</v>
      </c>
      <c r="F33" s="22">
        <v>692569.5</v>
      </c>
      <c r="G33" s="22">
        <v>981474.90909090894</v>
      </c>
      <c r="H33" s="22">
        <v>1224714.5555555599</v>
      </c>
      <c r="I33" s="22">
        <v>1285857.8888888899</v>
      </c>
      <c r="J33" s="22">
        <v>1372998.8888888899</v>
      </c>
      <c r="K33" s="22">
        <v>1634577.5555555599</v>
      </c>
      <c r="L33" s="22">
        <v>1957008.375</v>
      </c>
      <c r="M33" s="22">
        <v>1765985.375</v>
      </c>
      <c r="N33" s="22">
        <v>1838137</v>
      </c>
    </row>
    <row r="34" spans="1:14" x14ac:dyDescent="0.2">
      <c r="A34" s="13" t="s">
        <v>81</v>
      </c>
      <c r="B34" s="12" t="s">
        <v>4</v>
      </c>
      <c r="C34" s="23">
        <v>377034.5</v>
      </c>
      <c r="D34" s="23">
        <v>496576.5</v>
      </c>
      <c r="E34" s="22">
        <v>523338.08333333302</v>
      </c>
      <c r="F34" s="22">
        <v>433078.2</v>
      </c>
      <c r="G34" s="22">
        <v>394546.454545455</v>
      </c>
      <c r="H34" s="22">
        <v>612360.66666666698</v>
      </c>
      <c r="I34" s="22">
        <v>651328.55555555597</v>
      </c>
      <c r="J34" s="22">
        <v>704520.22222222202</v>
      </c>
      <c r="K34" s="22">
        <v>852588.88888888899</v>
      </c>
      <c r="L34" s="22">
        <v>1133780.375</v>
      </c>
      <c r="M34" s="22">
        <v>1282347.75</v>
      </c>
      <c r="N34" s="22">
        <v>1163014.33333333</v>
      </c>
    </row>
    <row r="35" spans="1:14" x14ac:dyDescent="0.2">
      <c r="A35" s="13" t="s">
        <v>82</v>
      </c>
      <c r="B35" s="12" t="s">
        <v>4</v>
      </c>
      <c r="C35" s="24">
        <v>2509310.375</v>
      </c>
      <c r="D35" s="24">
        <v>2392933.5</v>
      </c>
      <c r="E35" s="22">
        <v>2442041</v>
      </c>
      <c r="F35" s="22">
        <v>2243121.1</v>
      </c>
      <c r="G35" s="22">
        <v>2126888.63636364</v>
      </c>
      <c r="H35" s="22">
        <v>2951072.7777777798</v>
      </c>
      <c r="I35" s="22">
        <v>3049683.1111111101</v>
      </c>
      <c r="J35" s="22">
        <v>3622996.2222222202</v>
      </c>
      <c r="K35" s="22">
        <v>3425000.4444444398</v>
      </c>
      <c r="L35" s="22">
        <v>3840817.75</v>
      </c>
      <c r="M35" s="22">
        <v>4093628.125</v>
      </c>
      <c r="N35" s="22">
        <v>7828650.6666666698</v>
      </c>
    </row>
    <row r="36" spans="1:14" x14ac:dyDescent="0.2">
      <c r="A36" s="13" t="s">
        <v>46</v>
      </c>
      <c r="B36" s="12" t="s">
        <v>4</v>
      </c>
      <c r="C36" s="28">
        <f>C26+C27+C28+C29-C30+C31+C33+C34+C35+C32</f>
        <v>11467280.875</v>
      </c>
      <c r="D36" s="28">
        <f t="shared" ref="D36:F36" si="3">D26+D27+D28+D29-D30+D31+D33+D34+D35+D32</f>
        <v>13121461.299999999</v>
      </c>
      <c r="E36" s="28">
        <f t="shared" si="3"/>
        <v>11966090.916666664</v>
      </c>
      <c r="F36" s="28">
        <f t="shared" si="3"/>
        <v>13176626.499999998</v>
      </c>
      <c r="G36" s="28">
        <f t="shared" ref="G36:H36" si="4">G26+G27+G28+G29-G30+G31+G33+G34+G35+G32</f>
        <v>11964515.454545466</v>
      </c>
      <c r="H36" s="28">
        <f t="shared" si="4"/>
        <v>17344300.444444448</v>
      </c>
      <c r="I36" s="28">
        <f t="shared" ref="I36:N36" si="5">I26+I27+I28+I29-I30+I31+I33+I34+I35+I32</f>
        <v>16628265.111111125</v>
      </c>
      <c r="J36" s="28">
        <f t="shared" si="5"/>
        <v>19113797.888888896</v>
      </c>
      <c r="K36" s="28">
        <f t="shared" si="5"/>
        <v>20248922.888888896</v>
      </c>
      <c r="L36" s="28">
        <f t="shared" si="5"/>
        <v>21802512</v>
      </c>
      <c r="M36" s="28">
        <f t="shared" si="5"/>
        <v>20179905.25</v>
      </c>
      <c r="N36" s="28">
        <f t="shared" si="5"/>
        <v>26159914.444444448</v>
      </c>
    </row>
    <row r="37" spans="1:14" x14ac:dyDescent="0.2">
      <c r="A37" s="13"/>
      <c r="B37" s="12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5"/>
      <c r="N37" s="28"/>
    </row>
    <row r="38" spans="1:14" x14ac:dyDescent="0.2">
      <c r="A38" s="13" t="s">
        <v>47</v>
      </c>
      <c r="B38" s="12" t="s">
        <v>4</v>
      </c>
      <c r="C38" s="28">
        <f>C24-C36</f>
        <v>1660022.25</v>
      </c>
      <c r="D38" s="28">
        <f t="shared" ref="D38:F38" si="6">D24-D36</f>
        <v>2060817.5000000019</v>
      </c>
      <c r="E38" s="28">
        <f t="shared" si="6"/>
        <v>1937801.2499999702</v>
      </c>
      <c r="F38" s="28">
        <f t="shared" si="6"/>
        <v>1707340.1000000015</v>
      </c>
      <c r="G38" s="28">
        <f t="shared" ref="G38:H38" si="7">G24-G36</f>
        <v>1399910.5454545785</v>
      </c>
      <c r="H38" s="28">
        <f t="shared" si="7"/>
        <v>1808113.7777777836</v>
      </c>
      <c r="I38" s="28">
        <f t="shared" ref="I38:N38" si="8">I24-I36</f>
        <v>2299637.1111111324</v>
      </c>
      <c r="J38" s="28">
        <f t="shared" si="8"/>
        <v>2188295.777777791</v>
      </c>
      <c r="K38" s="28">
        <f t="shared" si="8"/>
        <v>2364564.9999999851</v>
      </c>
      <c r="L38" s="28">
        <f t="shared" si="8"/>
        <v>3332751.375</v>
      </c>
      <c r="M38" s="28">
        <f t="shared" si="8"/>
        <v>4022210.75</v>
      </c>
      <c r="N38" s="28">
        <f t="shared" si="8"/>
        <v>3997849.5555555746</v>
      </c>
    </row>
    <row r="39" spans="1:14" x14ac:dyDescent="0.2">
      <c r="A39" s="13"/>
      <c r="B39" s="12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3"/>
      <c r="N39" s="27"/>
    </row>
    <row r="40" spans="1:14" x14ac:dyDescent="0.2">
      <c r="A40" s="13" t="s">
        <v>83</v>
      </c>
      <c r="B40" s="12" t="s">
        <v>4</v>
      </c>
      <c r="C40" s="23">
        <v>153853.5</v>
      </c>
      <c r="D40" s="23">
        <v>96627.5</v>
      </c>
      <c r="E40" s="22">
        <v>79481.416666666701</v>
      </c>
      <c r="F40" s="22">
        <v>157063.20000000001</v>
      </c>
      <c r="G40" s="22">
        <v>127283.909090909</v>
      </c>
      <c r="H40" s="22">
        <v>178296.11111111101</v>
      </c>
      <c r="I40" s="22">
        <v>444027.66666666698</v>
      </c>
      <c r="J40" s="22">
        <v>465024.44444444397</v>
      </c>
      <c r="K40" s="22">
        <v>619125.22222222202</v>
      </c>
      <c r="L40" s="22">
        <v>925415.75</v>
      </c>
      <c r="M40" s="22">
        <v>223824.625</v>
      </c>
      <c r="N40" s="22">
        <v>278608.55555555603</v>
      </c>
    </row>
    <row r="41" spans="1:14" x14ac:dyDescent="0.2">
      <c r="A41" s="13" t="s">
        <v>84</v>
      </c>
      <c r="B41" s="12" t="s">
        <v>4</v>
      </c>
      <c r="C41" s="23">
        <v>357821.625</v>
      </c>
      <c r="D41" s="23">
        <v>401320.5</v>
      </c>
      <c r="E41" s="22">
        <v>238149.25</v>
      </c>
      <c r="F41" s="22">
        <v>311984.90000000002</v>
      </c>
      <c r="G41" s="22">
        <v>568537.90909090894</v>
      </c>
      <c r="H41" s="22">
        <v>580636</v>
      </c>
      <c r="I41" s="22">
        <v>429763.88888888899</v>
      </c>
      <c r="J41" s="22">
        <v>394773.77777777798</v>
      </c>
      <c r="K41" s="22">
        <v>455093.11111111101</v>
      </c>
      <c r="L41" s="22">
        <v>1180551.125</v>
      </c>
      <c r="M41" s="22">
        <v>494725.25</v>
      </c>
      <c r="N41" s="22">
        <v>707923.88888888899</v>
      </c>
    </row>
    <row r="42" spans="1:14" x14ac:dyDescent="0.2">
      <c r="A42" s="13" t="s">
        <v>48</v>
      </c>
      <c r="B42" s="12" t="s">
        <v>4</v>
      </c>
      <c r="C42" s="25">
        <v>-203968.125</v>
      </c>
      <c r="D42" s="25">
        <v>-304693</v>
      </c>
      <c r="E42" s="25">
        <f t="shared" ref="E42:N42" si="9">E40-E41</f>
        <v>-158667.83333333331</v>
      </c>
      <c r="F42" s="25">
        <f t="shared" si="9"/>
        <v>-154921.70000000001</v>
      </c>
      <c r="G42" s="25">
        <f t="shared" si="9"/>
        <v>-441253.99999999994</v>
      </c>
      <c r="H42" s="25">
        <f t="shared" si="9"/>
        <v>-402339.88888888899</v>
      </c>
      <c r="I42" s="25">
        <f t="shared" si="9"/>
        <v>14263.777777777985</v>
      </c>
      <c r="J42" s="25">
        <f t="shared" si="9"/>
        <v>70250.666666665988</v>
      </c>
      <c r="K42" s="25">
        <f t="shared" si="9"/>
        <v>164032.11111111101</v>
      </c>
      <c r="L42" s="25">
        <f t="shared" si="9"/>
        <v>-255135.375</v>
      </c>
      <c r="M42" s="25">
        <f t="shared" si="9"/>
        <v>-270900.625</v>
      </c>
      <c r="N42" s="25">
        <f t="shared" si="9"/>
        <v>-429315.33333333296</v>
      </c>
    </row>
    <row r="43" spans="1:14" x14ac:dyDescent="0.2">
      <c r="A43" s="13"/>
      <c r="B43" s="12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5"/>
      <c r="N43" s="28"/>
    </row>
    <row r="44" spans="1:14" x14ac:dyDescent="0.2">
      <c r="A44" s="14" t="s">
        <v>49</v>
      </c>
      <c r="B44" s="15" t="s">
        <v>4</v>
      </c>
      <c r="C44" s="28">
        <f t="shared" ref="C44:H44" si="10">C38+C40-C41</f>
        <v>1456054.125</v>
      </c>
      <c r="D44" s="28">
        <f t="shared" si="10"/>
        <v>1756124.5000000019</v>
      </c>
      <c r="E44" s="28">
        <f t="shared" si="10"/>
        <v>1779133.4166666369</v>
      </c>
      <c r="F44" s="28">
        <f t="shared" si="10"/>
        <v>1552418.4000000013</v>
      </c>
      <c r="G44" s="28">
        <f t="shared" si="10"/>
        <v>958656.54545457847</v>
      </c>
      <c r="H44" s="28">
        <f t="shared" si="10"/>
        <v>1405773.8888888946</v>
      </c>
      <c r="I44" s="28">
        <f t="shared" ref="I44:N44" si="11">I38+I40-I41</f>
        <v>2313900.8888889104</v>
      </c>
      <c r="J44" s="28">
        <f t="shared" si="11"/>
        <v>2258546.4444444571</v>
      </c>
      <c r="K44" s="28">
        <f t="shared" si="11"/>
        <v>2528597.1111110961</v>
      </c>
      <c r="L44" s="28">
        <f t="shared" si="11"/>
        <v>3077616</v>
      </c>
      <c r="M44" s="28">
        <f t="shared" si="11"/>
        <v>3751310.125</v>
      </c>
      <c r="N44" s="28">
        <f t="shared" si="11"/>
        <v>3568534.2222222416</v>
      </c>
    </row>
    <row r="45" spans="1:14" x14ac:dyDescent="0.2">
      <c r="A45" s="29"/>
      <c r="B45" s="12"/>
      <c r="C45" s="27"/>
      <c r="D45" s="27"/>
    </row>
    <row r="46" spans="1:14" x14ac:dyDescent="0.2">
      <c r="A46" s="29"/>
      <c r="B46" s="12"/>
      <c r="C46" s="27"/>
      <c r="D46" s="27"/>
    </row>
    <row r="47" spans="1:14" s="6" customFormat="1" ht="15.75" x14ac:dyDescent="0.25">
      <c r="A47" s="41" t="s">
        <v>43</v>
      </c>
      <c r="B47" s="19"/>
    </row>
    <row r="48" spans="1:14" x14ac:dyDescent="0.2">
      <c r="A48" s="13" t="s">
        <v>58</v>
      </c>
      <c r="B48" s="19"/>
    </row>
    <row r="49" spans="1:14" s="6" customFormat="1" x14ac:dyDescent="0.2">
      <c r="A49" s="42"/>
      <c r="B49" s="43"/>
      <c r="C49" s="43">
        <v>2008</v>
      </c>
      <c r="D49" s="43">
        <v>2009</v>
      </c>
      <c r="E49" s="44">
        <v>2010</v>
      </c>
      <c r="F49" s="44">
        <v>2011</v>
      </c>
      <c r="G49" s="44">
        <v>2012</v>
      </c>
      <c r="H49" s="44">
        <v>2013</v>
      </c>
      <c r="I49" s="44">
        <v>2014</v>
      </c>
      <c r="J49" s="44">
        <v>2015</v>
      </c>
      <c r="K49" s="44">
        <v>2016</v>
      </c>
      <c r="L49" s="44">
        <v>2017</v>
      </c>
      <c r="M49" s="44">
        <v>2018</v>
      </c>
      <c r="N49" s="44">
        <v>2019</v>
      </c>
    </row>
    <row r="50" spans="1:14" x14ac:dyDescent="0.2">
      <c r="A50" s="30" t="s">
        <v>85</v>
      </c>
      <c r="B50" s="31"/>
      <c r="C50" s="31"/>
      <c r="D50" s="31"/>
      <c r="E50" s="32"/>
      <c r="F50" s="32"/>
      <c r="G50" s="32"/>
      <c r="H50" s="32"/>
      <c r="I50" s="32"/>
      <c r="J50" s="32"/>
      <c r="K50" s="32"/>
      <c r="L50" s="32"/>
      <c r="M50" s="33"/>
      <c r="N50" s="33"/>
    </row>
    <row r="51" spans="1:14" x14ac:dyDescent="0.2">
      <c r="A51" s="13" t="s">
        <v>86</v>
      </c>
      <c r="B51" s="12" t="s">
        <v>4</v>
      </c>
      <c r="C51" s="25">
        <v>0</v>
      </c>
      <c r="D51" s="25">
        <v>0</v>
      </c>
      <c r="E51" s="25">
        <v>0</v>
      </c>
      <c r="F51" s="25">
        <v>0</v>
      </c>
      <c r="G51" s="25">
        <v>785000</v>
      </c>
      <c r="H51" s="25">
        <v>891250</v>
      </c>
      <c r="I51" s="25">
        <v>801250</v>
      </c>
      <c r="J51" s="25">
        <v>711250</v>
      </c>
      <c r="K51" s="25">
        <v>625000</v>
      </c>
      <c r="L51" s="25">
        <v>714285.71428571397</v>
      </c>
      <c r="M51" s="25">
        <v>714285.71428571397</v>
      </c>
      <c r="N51" s="25">
        <v>555555.55555555597</v>
      </c>
    </row>
    <row r="52" spans="1:14" x14ac:dyDescent="0.2">
      <c r="A52" s="13"/>
      <c r="B52" s="12"/>
      <c r="C52" s="23"/>
      <c r="D52" s="23"/>
      <c r="E52" s="22"/>
      <c r="F52" s="22"/>
      <c r="G52" s="22"/>
      <c r="H52" s="22"/>
      <c r="I52" s="22"/>
      <c r="J52" s="22"/>
      <c r="K52" s="22"/>
      <c r="L52" s="22"/>
      <c r="M52" s="22"/>
      <c r="N52" s="22"/>
    </row>
    <row r="53" spans="1:14" x14ac:dyDescent="0.2">
      <c r="A53" s="13" t="s">
        <v>87</v>
      </c>
      <c r="B53" s="12" t="s">
        <v>4</v>
      </c>
      <c r="C53" s="23">
        <v>2723478.25</v>
      </c>
      <c r="D53" s="23">
        <v>2989188.5</v>
      </c>
      <c r="E53" s="22">
        <v>3668719.3</v>
      </c>
      <c r="F53" s="22">
        <v>3440603.25</v>
      </c>
      <c r="G53" s="22">
        <v>3819463.2</v>
      </c>
      <c r="H53" s="22">
        <v>3125970.375</v>
      </c>
      <c r="I53" s="22">
        <v>3556039.5</v>
      </c>
      <c r="J53" s="22">
        <v>7128138.75</v>
      </c>
      <c r="K53" s="22">
        <v>8832126.875</v>
      </c>
      <c r="L53" s="22">
        <v>10615200.2857143</v>
      </c>
      <c r="M53" s="22">
        <v>18040431.285714298</v>
      </c>
      <c r="N53" s="22">
        <v>21017999.666666701</v>
      </c>
    </row>
    <row r="54" spans="1:14" x14ac:dyDescent="0.2">
      <c r="A54" s="13" t="s">
        <v>88</v>
      </c>
      <c r="B54" s="12" t="s">
        <v>4</v>
      </c>
      <c r="C54" s="23">
        <v>2199157.75</v>
      </c>
      <c r="D54" s="23">
        <v>2187417.7999999998</v>
      </c>
      <c r="E54" s="22">
        <v>2887460.3</v>
      </c>
      <c r="F54" s="22">
        <v>4996584.25</v>
      </c>
      <c r="G54" s="22">
        <v>5148950.9000000004</v>
      </c>
      <c r="H54" s="22">
        <v>9401257.375</v>
      </c>
      <c r="I54" s="22">
        <v>9252813.25</v>
      </c>
      <c r="J54" s="22">
        <v>9078030.25</v>
      </c>
      <c r="K54" s="22">
        <v>11379244</v>
      </c>
      <c r="L54" s="22">
        <v>14688449</v>
      </c>
      <c r="M54" s="22">
        <v>13062039</v>
      </c>
      <c r="N54" s="22">
        <v>9938722.5555555597</v>
      </c>
    </row>
    <row r="55" spans="1:14" x14ac:dyDescent="0.2">
      <c r="A55" s="13" t="s">
        <v>89</v>
      </c>
      <c r="B55" s="12" t="s">
        <v>4</v>
      </c>
      <c r="C55" s="23">
        <v>94745.875</v>
      </c>
      <c r="D55" s="23">
        <v>137816.1</v>
      </c>
      <c r="E55" s="22">
        <v>35541.4</v>
      </c>
      <c r="F55" s="22">
        <v>154274.125</v>
      </c>
      <c r="G55" s="22">
        <v>589283.69999999995</v>
      </c>
      <c r="H55" s="22">
        <v>445026</v>
      </c>
      <c r="I55" s="22">
        <v>442428.625</v>
      </c>
      <c r="J55" s="22">
        <v>269053.875</v>
      </c>
      <c r="K55" s="22">
        <v>371808.625</v>
      </c>
      <c r="L55" s="22">
        <v>343524.57142857101</v>
      </c>
      <c r="M55" s="22">
        <v>243387.85714285701</v>
      </c>
      <c r="N55" s="22">
        <v>366363.11111111101</v>
      </c>
    </row>
    <row r="56" spans="1:14" x14ac:dyDescent="0.2">
      <c r="A56" s="13" t="s">
        <v>21</v>
      </c>
      <c r="B56" s="12" t="s">
        <v>4</v>
      </c>
      <c r="C56" s="25">
        <f>SUM(C53:C55)</f>
        <v>5017381.875</v>
      </c>
      <c r="D56" s="25">
        <f>SUM(D53:D55)</f>
        <v>5314422.3999999994</v>
      </c>
      <c r="E56" s="25">
        <f>SUM(E53:E55)</f>
        <v>6591721</v>
      </c>
      <c r="F56" s="25">
        <f t="shared" ref="F56:H56" si="12">SUM(F53:F55)</f>
        <v>8591461.625</v>
      </c>
      <c r="G56" s="25">
        <f t="shared" si="12"/>
        <v>9557697.8000000007</v>
      </c>
      <c r="H56" s="25">
        <f t="shared" si="12"/>
        <v>12972253.75</v>
      </c>
      <c r="I56" s="25">
        <f t="shared" ref="I56:M56" si="13">SUM(I53:I55)</f>
        <v>13251281.375</v>
      </c>
      <c r="J56" s="25">
        <f t="shared" si="13"/>
        <v>16475222.875</v>
      </c>
      <c r="K56" s="25">
        <f t="shared" si="13"/>
        <v>20583179.5</v>
      </c>
      <c r="L56" s="25">
        <f t="shared" si="13"/>
        <v>25647173.857142869</v>
      </c>
      <c r="M56" s="25">
        <f t="shared" si="13"/>
        <v>31345858.142857157</v>
      </c>
      <c r="N56" s="25">
        <f t="shared" ref="N56" si="14">SUM(N53:N55)</f>
        <v>31323085.333333373</v>
      </c>
    </row>
    <row r="57" spans="1:14" x14ac:dyDescent="0.2">
      <c r="A57" s="13"/>
      <c r="B57" s="1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x14ac:dyDescent="0.2">
      <c r="A58" s="13" t="s">
        <v>90</v>
      </c>
      <c r="B58" s="12" t="s">
        <v>4</v>
      </c>
      <c r="C58" s="25">
        <v>1209005</v>
      </c>
      <c r="D58" s="25">
        <v>1244188</v>
      </c>
      <c r="E58" s="25">
        <v>836078.9</v>
      </c>
      <c r="F58" s="25">
        <v>1152799.75</v>
      </c>
      <c r="G58" s="25">
        <v>680866.1</v>
      </c>
      <c r="H58" s="25">
        <v>2093074.875</v>
      </c>
      <c r="I58" s="25">
        <v>2216559.375</v>
      </c>
      <c r="J58" s="25">
        <v>3367251</v>
      </c>
      <c r="K58" s="25">
        <v>1183155.375</v>
      </c>
      <c r="L58" s="25">
        <v>1132519.1428571399</v>
      </c>
      <c r="M58" s="25">
        <v>284552</v>
      </c>
      <c r="N58" s="25">
        <v>293231.11111111101</v>
      </c>
    </row>
    <row r="59" spans="1:14" x14ac:dyDescent="0.2">
      <c r="A59" s="13"/>
      <c r="B59" s="12"/>
      <c r="C59" s="23"/>
      <c r="D59" s="23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1:14" x14ac:dyDescent="0.2">
      <c r="A60" s="13" t="s">
        <v>38</v>
      </c>
      <c r="B60" s="12" t="s">
        <v>4</v>
      </c>
      <c r="C60" s="28">
        <f t="shared" ref="C60:H60" si="15">C51+C56+C58</f>
        <v>6226386.875</v>
      </c>
      <c r="D60" s="28">
        <f t="shared" si="15"/>
        <v>6558610.3999999994</v>
      </c>
      <c r="E60" s="28">
        <f t="shared" si="15"/>
        <v>7427799.9000000004</v>
      </c>
      <c r="F60" s="28">
        <f t="shared" si="15"/>
        <v>9744261.375</v>
      </c>
      <c r="G60" s="28">
        <f t="shared" si="15"/>
        <v>11023563.9</v>
      </c>
      <c r="H60" s="28">
        <f t="shared" si="15"/>
        <v>15956578.625</v>
      </c>
      <c r="I60" s="28">
        <f t="shared" ref="I60:N60" si="16">I51+I56+I58</f>
        <v>16269090.75</v>
      </c>
      <c r="J60" s="28">
        <f t="shared" si="16"/>
        <v>20553723.875</v>
      </c>
      <c r="K60" s="28">
        <f t="shared" si="16"/>
        <v>22391334.875</v>
      </c>
      <c r="L60" s="28">
        <f t="shared" si="16"/>
        <v>27493978.714285724</v>
      </c>
      <c r="M60" s="28">
        <f t="shared" si="16"/>
        <v>32344695.857142869</v>
      </c>
      <c r="N60" s="28">
        <f t="shared" si="16"/>
        <v>32171872.000000041</v>
      </c>
    </row>
    <row r="61" spans="1:14" x14ac:dyDescent="0.2">
      <c r="A61" s="13"/>
      <c r="B61" s="1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x14ac:dyDescent="0.2">
      <c r="A62" s="13" t="s">
        <v>91</v>
      </c>
      <c r="B62" s="1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x14ac:dyDescent="0.2">
      <c r="A63" s="13" t="s">
        <v>92</v>
      </c>
      <c r="B63" s="12" t="s">
        <v>4</v>
      </c>
      <c r="C63" s="23">
        <v>4489234.5</v>
      </c>
      <c r="D63" s="23">
        <v>5055068.8</v>
      </c>
      <c r="E63" s="22">
        <v>5241903.0999999996</v>
      </c>
      <c r="F63" s="22">
        <v>4205689.125</v>
      </c>
      <c r="G63" s="22">
        <v>5280545</v>
      </c>
      <c r="H63" s="22">
        <v>6362853.875</v>
      </c>
      <c r="I63" s="22">
        <v>7845143</v>
      </c>
      <c r="J63" s="22">
        <v>8165198.25</v>
      </c>
      <c r="K63" s="22">
        <v>8379497</v>
      </c>
      <c r="L63" s="22">
        <v>10119906.2857143</v>
      </c>
      <c r="M63" s="22">
        <v>10323810.2857143</v>
      </c>
      <c r="N63" s="22">
        <v>10647081.3333333</v>
      </c>
    </row>
    <row r="64" spans="1:14" x14ac:dyDescent="0.2">
      <c r="A64" s="13" t="s">
        <v>93</v>
      </c>
      <c r="B64" s="12" t="s">
        <v>4</v>
      </c>
      <c r="C64" s="23">
        <v>4501829.75</v>
      </c>
      <c r="D64" s="23">
        <v>4166622.2</v>
      </c>
      <c r="E64" s="22">
        <v>3777032.7</v>
      </c>
      <c r="F64" s="22">
        <v>5400275.25</v>
      </c>
      <c r="G64" s="22">
        <v>4444165</v>
      </c>
      <c r="H64" s="22">
        <v>7014341.875</v>
      </c>
      <c r="I64" s="22">
        <v>4392830.625</v>
      </c>
      <c r="J64" s="22">
        <v>5977923.75</v>
      </c>
      <c r="K64" s="22">
        <v>2539549.25</v>
      </c>
      <c r="L64" s="22">
        <v>10827236</v>
      </c>
      <c r="M64" s="22">
        <v>6905444</v>
      </c>
      <c r="N64" s="22">
        <v>6230578.5555555597</v>
      </c>
    </row>
    <row r="65" spans="1:14" x14ac:dyDescent="0.2">
      <c r="A65" s="13" t="s">
        <v>94</v>
      </c>
      <c r="B65" s="12" t="s">
        <v>4</v>
      </c>
      <c r="C65" s="23">
        <v>2117705.5</v>
      </c>
      <c r="D65" s="23">
        <v>1723658.9</v>
      </c>
      <c r="E65" s="22">
        <v>3545145.2</v>
      </c>
      <c r="F65" s="22">
        <v>4617584.125</v>
      </c>
      <c r="G65" s="22">
        <v>3285476</v>
      </c>
      <c r="H65" s="22">
        <v>5565840.375</v>
      </c>
      <c r="I65" s="22">
        <v>6318581.5</v>
      </c>
      <c r="J65" s="22">
        <v>4188525.5</v>
      </c>
      <c r="K65" s="22">
        <v>6806169</v>
      </c>
      <c r="L65" s="22">
        <v>3357628.7142857099</v>
      </c>
      <c r="M65" s="22">
        <v>2122037.2857142901</v>
      </c>
      <c r="N65" s="22">
        <v>12073916.6666667</v>
      </c>
    </row>
    <row r="66" spans="1:14" x14ac:dyDescent="0.2">
      <c r="A66" s="13" t="s">
        <v>39</v>
      </c>
      <c r="B66" s="12" t="s">
        <v>4</v>
      </c>
      <c r="C66" s="26">
        <f t="shared" ref="C66:H66" si="17">SUM(C63:C65)</f>
        <v>11108769.75</v>
      </c>
      <c r="D66" s="26">
        <f t="shared" si="17"/>
        <v>10945349.9</v>
      </c>
      <c r="E66" s="26">
        <f t="shared" si="17"/>
        <v>12564081</v>
      </c>
      <c r="F66" s="26">
        <f t="shared" si="17"/>
        <v>14223548.5</v>
      </c>
      <c r="G66" s="26">
        <f t="shared" si="17"/>
        <v>13010186</v>
      </c>
      <c r="H66" s="26">
        <f t="shared" si="17"/>
        <v>18943036.125</v>
      </c>
      <c r="I66" s="26">
        <f t="shared" ref="I66:J66" si="18">SUM(I63:I65)</f>
        <v>18556555.125</v>
      </c>
      <c r="J66" s="26">
        <f t="shared" si="18"/>
        <v>18331647.5</v>
      </c>
      <c r="K66" s="26">
        <f t="shared" ref="K66:M66" si="19">SUM(K63:K65)</f>
        <v>17725215.25</v>
      </c>
      <c r="L66" s="26">
        <f t="shared" si="19"/>
        <v>24304771.000000007</v>
      </c>
      <c r="M66" s="26">
        <f t="shared" si="19"/>
        <v>19351291.57142859</v>
      </c>
      <c r="N66" s="26">
        <f t="shared" ref="N66" si="20">SUM(N63:N65)</f>
        <v>28951576.55555556</v>
      </c>
    </row>
    <row r="67" spans="1:14" x14ac:dyDescent="0.2">
      <c r="A67" s="13"/>
      <c r="B67" s="12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1"/>
      <c r="N67" s="21"/>
    </row>
    <row r="68" spans="1:14" x14ac:dyDescent="0.2">
      <c r="A68" s="13" t="s">
        <v>40</v>
      </c>
      <c r="B68" s="12" t="s">
        <v>4</v>
      </c>
      <c r="C68" s="28">
        <f t="shared" ref="C68:H68" si="21">C60+C66</f>
        <v>17335156.625</v>
      </c>
      <c r="D68" s="28">
        <f t="shared" si="21"/>
        <v>17503960.300000001</v>
      </c>
      <c r="E68" s="28">
        <f t="shared" si="21"/>
        <v>19991880.899999999</v>
      </c>
      <c r="F68" s="28">
        <f t="shared" si="21"/>
        <v>23967809.875</v>
      </c>
      <c r="G68" s="28">
        <f t="shared" si="21"/>
        <v>24033749.899999999</v>
      </c>
      <c r="H68" s="28">
        <f t="shared" si="21"/>
        <v>34899614.75</v>
      </c>
      <c r="I68" s="28">
        <f t="shared" ref="I68:J68" si="22">I60+I66</f>
        <v>34825645.875</v>
      </c>
      <c r="J68" s="28">
        <f t="shared" si="22"/>
        <v>38885371.375</v>
      </c>
      <c r="K68" s="28">
        <f t="shared" ref="K68:N68" si="23">K60+K66</f>
        <v>40116550.125</v>
      </c>
      <c r="L68" s="28">
        <f t="shared" si="23"/>
        <v>51798749.714285731</v>
      </c>
      <c r="M68" s="28">
        <f t="shared" si="23"/>
        <v>51695987.428571463</v>
      </c>
      <c r="N68" s="28">
        <f t="shared" si="23"/>
        <v>61123448.555555597</v>
      </c>
    </row>
    <row r="69" spans="1:14" x14ac:dyDescent="0.2">
      <c r="A69" s="34"/>
      <c r="B69" s="12"/>
      <c r="C69" s="27"/>
      <c r="D69" s="27"/>
      <c r="N69" s="21"/>
    </row>
    <row r="70" spans="1:14" x14ac:dyDescent="0.2">
      <c r="A70" s="13" t="s">
        <v>95</v>
      </c>
      <c r="B70" s="12"/>
      <c r="C70" s="27"/>
      <c r="D70" s="27"/>
      <c r="N70" s="24"/>
    </row>
    <row r="71" spans="1:14" x14ac:dyDescent="0.2">
      <c r="A71" s="13" t="s">
        <v>96</v>
      </c>
      <c r="B71" s="12" t="s">
        <v>4</v>
      </c>
      <c r="C71" s="28">
        <f t="shared" ref="C71:H71" si="24">C68-C77</f>
        <v>7006779.375</v>
      </c>
      <c r="D71" s="28">
        <f t="shared" si="24"/>
        <v>7545758.6000000015</v>
      </c>
      <c r="E71" s="28">
        <f t="shared" si="24"/>
        <v>8626482.3999999985</v>
      </c>
      <c r="F71" s="28">
        <f t="shared" si="24"/>
        <v>9384098</v>
      </c>
      <c r="G71" s="28">
        <f t="shared" si="24"/>
        <v>8903970.0999999978</v>
      </c>
      <c r="H71" s="28">
        <f t="shared" si="24"/>
        <v>12154884.125</v>
      </c>
      <c r="I71" s="28">
        <f t="shared" ref="I71:J71" si="25">I68-I77</f>
        <v>15248251</v>
      </c>
      <c r="J71" s="28">
        <f t="shared" si="25"/>
        <v>16329058.75</v>
      </c>
      <c r="K71" s="28">
        <f t="shared" ref="K71:N71" si="26">K68-K77</f>
        <v>18811645.375</v>
      </c>
      <c r="L71" s="28">
        <f t="shared" si="26"/>
        <v>25407648.000000089</v>
      </c>
      <c r="M71" s="28">
        <f t="shared" si="26"/>
        <v>24274045.857142881</v>
      </c>
      <c r="N71" s="28">
        <f t="shared" si="26"/>
        <v>31968694.222222317</v>
      </c>
    </row>
    <row r="72" spans="1:14" x14ac:dyDescent="0.2">
      <c r="A72" s="13"/>
      <c r="B72" s="12"/>
      <c r="C72" s="27"/>
      <c r="D72" s="27"/>
      <c r="E72" s="27"/>
      <c r="F72" s="27"/>
      <c r="G72" s="27"/>
      <c r="H72" s="27"/>
      <c r="I72" s="27"/>
      <c r="J72" s="27"/>
      <c r="K72" s="27"/>
      <c r="L72" s="27"/>
      <c r="N72" s="23"/>
    </row>
    <row r="73" spans="1:14" x14ac:dyDescent="0.2">
      <c r="A73" s="13" t="s">
        <v>97</v>
      </c>
      <c r="B73" s="12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3"/>
      <c r="N73" s="23"/>
    </row>
    <row r="74" spans="1:14" x14ac:dyDescent="0.2">
      <c r="A74" s="13" t="s">
        <v>98</v>
      </c>
      <c r="B74" s="12" t="s">
        <v>4</v>
      </c>
      <c r="C74" s="23">
        <v>1290580.25</v>
      </c>
      <c r="D74" s="23">
        <v>1380122.5</v>
      </c>
      <c r="E74" s="22">
        <v>1445325</v>
      </c>
      <c r="F74" s="22">
        <v>1427056.75</v>
      </c>
      <c r="G74" s="22">
        <v>1555732.7</v>
      </c>
      <c r="H74" s="22">
        <v>2192218.75</v>
      </c>
      <c r="I74" s="22">
        <v>2627583.625</v>
      </c>
      <c r="J74" s="22">
        <v>2477541.375</v>
      </c>
      <c r="K74" s="22">
        <v>2578582.375</v>
      </c>
      <c r="L74" s="22">
        <v>3099995.1428571399</v>
      </c>
      <c r="M74" s="22">
        <v>14343165.2857143</v>
      </c>
      <c r="N74" s="22">
        <v>2711268.4444444398</v>
      </c>
    </row>
    <row r="75" spans="1:14" x14ac:dyDescent="0.2">
      <c r="A75" s="13" t="s">
        <v>99</v>
      </c>
      <c r="B75" s="12" t="s">
        <v>4</v>
      </c>
      <c r="C75" s="23">
        <v>1422965.5</v>
      </c>
      <c r="D75" s="23">
        <v>1389353.1</v>
      </c>
      <c r="E75" s="22">
        <v>1464179.5</v>
      </c>
      <c r="F75" s="22">
        <v>2928164.25</v>
      </c>
      <c r="G75" s="22">
        <v>4111813.6</v>
      </c>
      <c r="H75" s="22">
        <v>6778405</v>
      </c>
      <c r="I75" s="22">
        <v>6097836.75</v>
      </c>
      <c r="J75" s="22">
        <v>5719714.75</v>
      </c>
      <c r="K75" s="22">
        <v>10155968</v>
      </c>
      <c r="L75" s="22">
        <v>11920303.428571399</v>
      </c>
      <c r="M75" s="22">
        <v>3388271.57142857</v>
      </c>
      <c r="N75" s="22">
        <v>19248418.444444399</v>
      </c>
    </row>
    <row r="76" spans="1:14" x14ac:dyDescent="0.2">
      <c r="A76" s="13" t="s">
        <v>100</v>
      </c>
      <c r="B76" s="12" t="s">
        <v>4</v>
      </c>
      <c r="C76" s="23">
        <v>7614831.5</v>
      </c>
      <c r="D76" s="23">
        <v>7188726.0999999996</v>
      </c>
      <c r="E76" s="22">
        <v>8455894</v>
      </c>
      <c r="F76" s="22">
        <v>10228490.875</v>
      </c>
      <c r="G76" s="22">
        <v>9462233.5</v>
      </c>
      <c r="H76" s="22">
        <v>13774106.875</v>
      </c>
      <c r="I76" s="22">
        <v>10851974.5</v>
      </c>
      <c r="J76" s="22">
        <v>14359056.5</v>
      </c>
      <c r="K76" s="22">
        <v>8570354.375</v>
      </c>
      <c r="L76" s="22">
        <v>11370803.142857101</v>
      </c>
      <c r="M76" s="22">
        <v>9690504.7142857108</v>
      </c>
      <c r="N76" s="22">
        <v>7195067.4444444403</v>
      </c>
    </row>
    <row r="77" spans="1:14" x14ac:dyDescent="0.2">
      <c r="A77" s="12" t="s">
        <v>41</v>
      </c>
      <c r="B77" s="12" t="s">
        <v>4</v>
      </c>
      <c r="C77" s="26">
        <f>C74+C75+C76</f>
        <v>10328377.25</v>
      </c>
      <c r="D77" s="26">
        <f t="shared" ref="D77:I77" si="27">SUM(D74:D76)</f>
        <v>9958201.6999999993</v>
      </c>
      <c r="E77" s="26">
        <f t="shared" si="27"/>
        <v>11365398.5</v>
      </c>
      <c r="F77" s="26">
        <f t="shared" si="27"/>
        <v>14583711.875</v>
      </c>
      <c r="G77" s="26">
        <f t="shared" si="27"/>
        <v>15129779.800000001</v>
      </c>
      <c r="H77" s="26">
        <f t="shared" si="27"/>
        <v>22744730.625</v>
      </c>
      <c r="I77" s="26">
        <f t="shared" si="27"/>
        <v>19577394.875</v>
      </c>
      <c r="J77" s="26">
        <f t="shared" ref="J77:M77" si="28">SUM(J74:J76)</f>
        <v>22556312.625</v>
      </c>
      <c r="K77" s="26">
        <f t="shared" si="28"/>
        <v>21304904.75</v>
      </c>
      <c r="L77" s="26">
        <f t="shared" si="28"/>
        <v>26391101.714285642</v>
      </c>
      <c r="M77" s="26">
        <f t="shared" si="28"/>
        <v>27421941.571428582</v>
      </c>
      <c r="N77" s="26">
        <f>SUM(N74:N76)</f>
        <v>29154754.33333328</v>
      </c>
    </row>
    <row r="78" spans="1:14" x14ac:dyDescent="0.2">
      <c r="A78" s="12"/>
      <c r="B78" s="12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1"/>
      <c r="N78" s="21"/>
    </row>
    <row r="79" spans="1:14" x14ac:dyDescent="0.2">
      <c r="A79" s="14" t="s">
        <v>42</v>
      </c>
      <c r="B79" s="15" t="s">
        <v>4</v>
      </c>
      <c r="C79" s="28">
        <f t="shared" ref="C79:H79" si="29">C77+C71</f>
        <v>17335156.625</v>
      </c>
      <c r="D79" s="28">
        <f t="shared" si="29"/>
        <v>17503960.300000001</v>
      </c>
      <c r="E79" s="28">
        <f t="shared" si="29"/>
        <v>19991880.899999999</v>
      </c>
      <c r="F79" s="28">
        <f t="shared" si="29"/>
        <v>23967809.875</v>
      </c>
      <c r="G79" s="28">
        <f t="shared" si="29"/>
        <v>24033749.899999999</v>
      </c>
      <c r="H79" s="28">
        <f t="shared" si="29"/>
        <v>34899614.75</v>
      </c>
      <c r="I79" s="28">
        <f t="shared" ref="I79:J79" si="30">I77+I71</f>
        <v>34825645.875</v>
      </c>
      <c r="J79" s="28">
        <f t="shared" si="30"/>
        <v>38885371.375</v>
      </c>
      <c r="K79" s="28">
        <f t="shared" ref="K79:N79" si="31">K77+K71</f>
        <v>40116550.125</v>
      </c>
      <c r="L79" s="28">
        <f t="shared" si="31"/>
        <v>51798749.714285731</v>
      </c>
      <c r="M79" s="28">
        <f t="shared" si="31"/>
        <v>51695987.428571463</v>
      </c>
      <c r="N79" s="28">
        <f t="shared" si="31"/>
        <v>61123448.555555597</v>
      </c>
    </row>
    <row r="80" spans="1:14" x14ac:dyDescent="0.2">
      <c r="A80" s="29"/>
      <c r="B80" s="12"/>
    </row>
    <row r="81" spans="1:14" x14ac:dyDescent="0.2">
      <c r="A81" s="29"/>
      <c r="B81" s="12"/>
    </row>
    <row r="82" spans="1:14" s="6" customFormat="1" ht="15.75" x14ac:dyDescent="0.25">
      <c r="A82" s="41" t="s">
        <v>36</v>
      </c>
      <c r="B82" s="19"/>
    </row>
    <row r="83" spans="1:14" x14ac:dyDescent="0.2">
      <c r="A83" s="13" t="s">
        <v>58</v>
      </c>
      <c r="B83" s="19"/>
    </row>
    <row r="84" spans="1:14" s="6" customFormat="1" x14ac:dyDescent="0.2">
      <c r="A84" s="42"/>
      <c r="B84" s="43"/>
      <c r="C84" s="43">
        <v>2008</v>
      </c>
      <c r="D84" s="43">
        <v>2009</v>
      </c>
      <c r="E84" s="44">
        <v>2010</v>
      </c>
      <c r="F84" s="44">
        <v>2011</v>
      </c>
      <c r="G84" s="44">
        <v>2012</v>
      </c>
      <c r="H84" s="44">
        <v>2013</v>
      </c>
      <c r="I84" s="44">
        <v>2014</v>
      </c>
      <c r="J84" s="44">
        <v>2015</v>
      </c>
      <c r="K84" s="44">
        <v>2016</v>
      </c>
      <c r="L84" s="44">
        <v>2017</v>
      </c>
      <c r="M84" s="44">
        <v>2018</v>
      </c>
      <c r="N84" s="44">
        <v>2019</v>
      </c>
    </row>
    <row r="85" spans="1:14" x14ac:dyDescent="0.2">
      <c r="A85" s="13" t="s">
        <v>8</v>
      </c>
      <c r="B85" s="12" t="s">
        <v>3</v>
      </c>
      <c r="C85" s="35">
        <f t="shared" ref="C85:I85" si="32">((C38+C40)/C68)*100</f>
        <v>10.463567126841578</v>
      </c>
      <c r="D85" s="35">
        <f t="shared" si="32"/>
        <v>12.32546785426611</v>
      </c>
      <c r="E85" s="35">
        <f t="shared" si="32"/>
        <v>10.090509626168478</v>
      </c>
      <c r="F85" s="35">
        <f t="shared" si="32"/>
        <v>7.778780413076861</v>
      </c>
      <c r="G85" s="35">
        <f t="shared" si="32"/>
        <v>6.3543744147287127</v>
      </c>
      <c r="H85" s="35">
        <f t="shared" si="32"/>
        <v>5.6917817091058138</v>
      </c>
      <c r="I85" s="35">
        <f t="shared" si="32"/>
        <v>7.8782882810721153</v>
      </c>
      <c r="J85" s="35">
        <f t="shared" ref="J85:M85" si="33">((J38+J40)/J68)*100</f>
        <v>6.8234406112116881</v>
      </c>
      <c r="K85" s="35">
        <f t="shared" si="33"/>
        <v>7.4375543583016599</v>
      </c>
      <c r="L85" s="35">
        <f t="shared" si="33"/>
        <v>8.2205982740653436</v>
      </c>
      <c r="M85" s="35">
        <f t="shared" si="33"/>
        <v>8.2134718499511461</v>
      </c>
      <c r="N85" s="35">
        <f t="shared" ref="N85" si="34">((N38+N40)/N68)*100</f>
        <v>6.9964280683937901</v>
      </c>
    </row>
    <row r="86" spans="1:14" x14ac:dyDescent="0.2">
      <c r="A86" s="13" t="s">
        <v>9</v>
      </c>
      <c r="B86" s="12" t="s">
        <v>3</v>
      </c>
      <c r="C86" s="35">
        <f t="shared" ref="C86:I86" si="35">(C38/C24)*100</f>
        <v>12.645569575053139</v>
      </c>
      <c r="D86" s="35">
        <f t="shared" si="35"/>
        <v>13.573835174203241</v>
      </c>
      <c r="E86" s="35">
        <f t="shared" si="35"/>
        <v>13.93711362812263</v>
      </c>
      <c r="F86" s="35">
        <f t="shared" si="35"/>
        <v>11.471001957233643</v>
      </c>
      <c r="G86" s="35">
        <f t="shared" si="35"/>
        <v>10.474902142857268</v>
      </c>
      <c r="H86" s="35">
        <f t="shared" si="35"/>
        <v>9.4406572288931532</v>
      </c>
      <c r="I86" s="35">
        <f t="shared" si="35"/>
        <v>12.149455782856112</v>
      </c>
      <c r="J86" s="35">
        <f t="shared" ref="J86:M86" si="36">(J38/J24)*100</f>
        <v>10.272679352649808</v>
      </c>
      <c r="K86" s="35">
        <f t="shared" si="36"/>
        <v>10.456436493203741</v>
      </c>
      <c r="L86" s="35">
        <f t="shared" si="36"/>
        <v>13.259265778431494</v>
      </c>
      <c r="M86" s="35">
        <f t="shared" si="36"/>
        <v>16.619252424044245</v>
      </c>
      <c r="N86" s="35">
        <f t="shared" ref="N86" si="37">(N38/N24)*100</f>
        <v>13.256452154594655</v>
      </c>
    </row>
    <row r="87" spans="1:14" x14ac:dyDescent="0.2">
      <c r="A87" s="13" t="s">
        <v>16</v>
      </c>
      <c r="B87" s="12" t="s">
        <v>3</v>
      </c>
      <c r="C87" s="35">
        <f t="shared" ref="C87:M87" si="38">((C38+C40)/C110)*100</f>
        <v>13.959400162966382</v>
      </c>
      <c r="D87" s="35">
        <f t="shared" si="38"/>
        <v>14.071983707051711</v>
      </c>
      <c r="E87" s="35">
        <f t="shared" si="38"/>
        <v>14.562392775764705</v>
      </c>
      <c r="F87" s="35">
        <f t="shared" si="38"/>
        <v>13.180888749048995</v>
      </c>
      <c r="G87" s="35">
        <f t="shared" si="38"/>
        <v>10.452119132043098</v>
      </c>
      <c r="H87" s="35">
        <f t="shared" si="38"/>
        <v>11.190827338085613</v>
      </c>
      <c r="I87" s="35">
        <f t="shared" si="38"/>
        <v>13.912011394279361</v>
      </c>
      <c r="J87" s="35">
        <f t="shared" si="38"/>
        <v>12.148559959157893</v>
      </c>
      <c r="K87" s="35">
        <f t="shared" si="38"/>
        <v>13.156929275833578</v>
      </c>
      <c r="L87" s="35">
        <f t="shared" si="38"/>
        <v>16.537611302023333</v>
      </c>
      <c r="M87" s="35">
        <f t="shared" si="38"/>
        <v>16.790326396915543</v>
      </c>
      <c r="N87" s="35">
        <f t="shared" ref="N87" si="39">((N38+N40)/N110)*100</f>
        <v>13.985742974523191</v>
      </c>
    </row>
    <row r="88" spans="1:14" x14ac:dyDescent="0.2">
      <c r="A88" s="13" t="s">
        <v>10</v>
      </c>
      <c r="B88" s="12" t="s">
        <v>3</v>
      </c>
      <c r="C88" s="35">
        <f t="shared" ref="C88:I88" si="40">(C66/C76)*100</f>
        <v>145.8833297887156</v>
      </c>
      <c r="D88" s="35">
        <f t="shared" si="40"/>
        <v>152.25715582625969</v>
      </c>
      <c r="E88" s="35">
        <f t="shared" si="40"/>
        <v>148.58370977687278</v>
      </c>
      <c r="F88" s="35">
        <f t="shared" si="40"/>
        <v>139.05813353917665</v>
      </c>
      <c r="G88" s="35">
        <f t="shared" si="40"/>
        <v>137.49593053268026</v>
      </c>
      <c r="H88" s="35">
        <f t="shared" si="40"/>
        <v>137.52642038360835</v>
      </c>
      <c r="I88" s="35">
        <f t="shared" si="40"/>
        <v>170.997039524927</v>
      </c>
      <c r="J88" s="35">
        <f t="shared" ref="J88:M88" si="41">(J66/J76)*100</f>
        <v>127.66610048508412</v>
      </c>
      <c r="K88" s="35">
        <f t="shared" si="41"/>
        <v>206.82009721447488</v>
      </c>
      <c r="L88" s="35">
        <f t="shared" si="41"/>
        <v>213.7471794617054</v>
      </c>
      <c r="M88" s="35">
        <f t="shared" si="41"/>
        <v>199.69333014100883</v>
      </c>
      <c r="N88" s="35">
        <f t="shared" ref="N88" si="42">(N66/N76)*100</f>
        <v>402.38089189712969</v>
      </c>
    </row>
    <row r="89" spans="1:14" x14ac:dyDescent="0.2">
      <c r="A89" s="13" t="s">
        <v>11</v>
      </c>
      <c r="B89" s="12" t="s">
        <v>3</v>
      </c>
      <c r="C89" s="35">
        <f t="shared" ref="C89:I89" si="43">((C66-C63)/C76)*100</f>
        <v>86.929503955537285</v>
      </c>
      <c r="D89" s="35">
        <f t="shared" si="43"/>
        <v>81.937759459217688</v>
      </c>
      <c r="E89" s="35">
        <f t="shared" si="43"/>
        <v>86.592593284636735</v>
      </c>
      <c r="F89" s="35">
        <f t="shared" si="43"/>
        <v>97.940737274207137</v>
      </c>
      <c r="G89" s="35">
        <f t="shared" si="43"/>
        <v>81.689391833334071</v>
      </c>
      <c r="H89" s="35">
        <f t="shared" si="43"/>
        <v>91.332108601778216</v>
      </c>
      <c r="I89" s="35">
        <f t="shared" si="43"/>
        <v>98.704729954903598</v>
      </c>
      <c r="J89" s="35">
        <f t="shared" ref="J89:M89" si="44">((J66-J63)/J76)*100</f>
        <v>70.801652253405365</v>
      </c>
      <c r="K89" s="35">
        <f t="shared" si="44"/>
        <v>109.04704567715146</v>
      </c>
      <c r="L89" s="35">
        <f t="shared" si="44"/>
        <v>124.74813376042255</v>
      </c>
      <c r="M89" s="35">
        <f t="shared" si="44"/>
        <v>93.158009328513145</v>
      </c>
      <c r="N89" s="35">
        <f t="shared" ref="N89" si="45">((N66-N63)/N76)*100</f>
        <v>254.40338625812041</v>
      </c>
    </row>
    <row r="90" spans="1:14" x14ac:dyDescent="0.2">
      <c r="A90" s="13" t="s">
        <v>12</v>
      </c>
      <c r="B90" s="12" t="s">
        <v>3</v>
      </c>
      <c r="C90" s="35">
        <f t="shared" ref="C90:I90" si="46">((C38+C40)/C41)*100</f>
        <v>506.92177981137945</v>
      </c>
      <c r="D90" s="35">
        <f t="shared" si="46"/>
        <v>537.58654242681393</v>
      </c>
      <c r="E90" s="35">
        <f t="shared" si="46"/>
        <v>847.06656295018229</v>
      </c>
      <c r="F90" s="35">
        <f t="shared" si="46"/>
        <v>597.59408227770041</v>
      </c>
      <c r="G90" s="35">
        <f t="shared" si="46"/>
        <v>268.61787580488141</v>
      </c>
      <c r="H90" s="35">
        <f t="shared" si="46"/>
        <v>342.10932303351751</v>
      </c>
      <c r="I90" s="35">
        <f t="shared" si="46"/>
        <v>638.41212552112438</v>
      </c>
      <c r="J90" s="35">
        <f t="shared" ref="J90:M90" si="47">((J38+J40)/J41)*100</f>
        <v>672.11156656808521</v>
      </c>
      <c r="K90" s="35">
        <f t="shared" si="47"/>
        <v>655.62192645314269</v>
      </c>
      <c r="L90" s="35">
        <f t="shared" si="47"/>
        <v>360.69315718961343</v>
      </c>
      <c r="M90" s="35">
        <f t="shared" si="47"/>
        <v>858.26130261190428</v>
      </c>
      <c r="N90" s="35">
        <f t="shared" ref="N90" si="48">((N38+N40)/N41)*100</f>
        <v>604.08444724519461</v>
      </c>
    </row>
    <row r="91" spans="1:14" x14ac:dyDescent="0.2">
      <c r="A91" s="13" t="s">
        <v>13</v>
      </c>
      <c r="B91" s="12" t="s">
        <v>3</v>
      </c>
      <c r="C91" s="35">
        <f t="shared" ref="C91:I91" si="49">(C71/C79)*100</f>
        <v>40.419475442726203</v>
      </c>
      <c r="D91" s="35">
        <f t="shared" si="49"/>
        <v>43.108864912130777</v>
      </c>
      <c r="E91" s="35">
        <f t="shared" si="49"/>
        <v>43.149928929398527</v>
      </c>
      <c r="F91" s="35">
        <f t="shared" si="49"/>
        <v>39.152922394416315</v>
      </c>
      <c r="G91" s="35">
        <f t="shared" si="49"/>
        <v>37.047777134437091</v>
      </c>
      <c r="H91" s="35">
        <f t="shared" si="49"/>
        <v>34.828132665848408</v>
      </c>
      <c r="I91" s="35">
        <f t="shared" si="49"/>
        <v>43.784546178212118</v>
      </c>
      <c r="J91" s="35">
        <f t="shared" ref="J91:M91" si="50">(J71/J79)*100</f>
        <v>41.992806478629134</v>
      </c>
      <c r="K91" s="35">
        <f t="shared" si="50"/>
        <v>46.892480326409924</v>
      </c>
      <c r="L91" s="35">
        <f t="shared" si="50"/>
        <v>49.050697439889824</v>
      </c>
      <c r="M91" s="35">
        <f t="shared" si="50"/>
        <v>46.955377128026463</v>
      </c>
      <c r="N91" s="35">
        <f t="shared" ref="N91" si="51">(N71/N79)*100</f>
        <v>52.301849744563597</v>
      </c>
    </row>
    <row r="92" spans="1:14" x14ac:dyDescent="0.2">
      <c r="A92" s="13" t="s">
        <v>14</v>
      </c>
      <c r="B92" s="12" t="s">
        <v>3</v>
      </c>
      <c r="C92" s="35">
        <f t="shared" ref="C92:I92" si="52">(C76/C79)*100</f>
        <v>43.927099504934532</v>
      </c>
      <c r="D92" s="35">
        <f t="shared" si="52"/>
        <v>41.06914079324094</v>
      </c>
      <c r="E92" s="35">
        <f t="shared" si="52"/>
        <v>42.296640532707457</v>
      </c>
      <c r="F92" s="35">
        <f t="shared" si="52"/>
        <v>42.675951321146734</v>
      </c>
      <c r="G92" s="35">
        <f t="shared" si="52"/>
        <v>39.370608162981682</v>
      </c>
      <c r="H92" s="35">
        <f t="shared" si="52"/>
        <v>39.467790615081213</v>
      </c>
      <c r="I92" s="35">
        <f t="shared" si="52"/>
        <v>31.160870752982124</v>
      </c>
      <c r="J92" s="35">
        <f t="shared" ref="J92:M92" si="53">(J76/J79)*100</f>
        <v>36.926628169563166</v>
      </c>
      <c r="K92" s="35">
        <f t="shared" si="53"/>
        <v>21.363637571763906</v>
      </c>
      <c r="L92" s="35">
        <f t="shared" si="53"/>
        <v>21.951887266732836</v>
      </c>
      <c r="M92" s="35">
        <f t="shared" si="53"/>
        <v>18.745177713599372</v>
      </c>
      <c r="N92" s="35">
        <f t="shared" ref="N92" si="54">(N76/N79)*100</f>
        <v>11.771370258837385</v>
      </c>
    </row>
    <row r="93" spans="1:14" x14ac:dyDescent="0.2">
      <c r="A93" s="14" t="s">
        <v>15</v>
      </c>
      <c r="B93" s="15" t="s">
        <v>3</v>
      </c>
      <c r="C93" s="36">
        <f t="shared" ref="C93:I93" si="55">((C75+C74)/C79)*100</f>
        <v>15.653425052339266</v>
      </c>
      <c r="D93" s="36">
        <f t="shared" si="55"/>
        <v>15.821994294628286</v>
      </c>
      <c r="E93" s="36">
        <f t="shared" si="55"/>
        <v>14.553430537894013</v>
      </c>
      <c r="F93" s="36">
        <f t="shared" si="55"/>
        <v>18.171126284436951</v>
      </c>
      <c r="G93" s="36">
        <f t="shared" si="55"/>
        <v>23.581614702581223</v>
      </c>
      <c r="H93" s="36">
        <f t="shared" si="55"/>
        <v>25.704076719070372</v>
      </c>
      <c r="I93" s="36">
        <f t="shared" si="55"/>
        <v>25.054583068805758</v>
      </c>
      <c r="J93" s="36">
        <f t="shared" ref="J93:M93" si="56">((J75+J74)/J79)*100</f>
        <v>21.080565351807699</v>
      </c>
      <c r="K93" s="36">
        <f t="shared" si="56"/>
        <v>31.74388210182617</v>
      </c>
      <c r="L93" s="36">
        <f t="shared" si="56"/>
        <v>28.997415293377337</v>
      </c>
      <c r="M93" s="36">
        <f t="shared" si="56"/>
        <v>34.299445158374162</v>
      </c>
      <c r="N93" s="36">
        <f t="shared" ref="N93" si="57">((N75+N74)/N79)*100</f>
        <v>35.926779996599016</v>
      </c>
    </row>
    <row r="94" spans="1:14" x14ac:dyDescent="0.2">
      <c r="A94" s="29"/>
      <c r="B94" s="12"/>
    </row>
    <row r="95" spans="1:14" x14ac:dyDescent="0.2">
      <c r="A95" s="29"/>
      <c r="B95" s="12"/>
    </row>
    <row r="96" spans="1:14" s="6" customFormat="1" ht="15.75" x14ac:dyDescent="0.25">
      <c r="A96" s="41" t="s">
        <v>44</v>
      </c>
      <c r="B96" s="19"/>
    </row>
    <row r="97" spans="1:14" x14ac:dyDescent="0.2">
      <c r="A97" s="13" t="s">
        <v>58</v>
      </c>
      <c r="B97" s="19"/>
    </row>
    <row r="98" spans="1:14" s="6" customFormat="1" x14ac:dyDescent="0.2">
      <c r="A98" s="42"/>
      <c r="B98" s="43"/>
      <c r="C98" s="43">
        <v>2008</v>
      </c>
      <c r="D98" s="43">
        <v>2009</v>
      </c>
      <c r="E98" s="44">
        <v>2010</v>
      </c>
      <c r="F98" s="44">
        <v>2011</v>
      </c>
      <c r="G98" s="44">
        <v>2012</v>
      </c>
      <c r="H98" s="44">
        <v>2013</v>
      </c>
      <c r="I98" s="44">
        <v>2014</v>
      </c>
      <c r="J98" s="44">
        <v>2015</v>
      </c>
      <c r="K98" s="44">
        <v>2016</v>
      </c>
      <c r="L98" s="44">
        <v>2017</v>
      </c>
      <c r="M98" s="44">
        <v>2018</v>
      </c>
      <c r="N98" s="44">
        <v>2019</v>
      </c>
    </row>
    <row r="99" spans="1:14" x14ac:dyDescent="0.2">
      <c r="A99" s="13" t="s">
        <v>5</v>
      </c>
      <c r="B99" s="12" t="s">
        <v>2</v>
      </c>
      <c r="C99" s="21">
        <v>1187875</v>
      </c>
      <c r="D99" s="21">
        <v>1423600</v>
      </c>
      <c r="E99" s="22">
        <v>1396166.66666667</v>
      </c>
      <c r="F99" s="22">
        <v>1468100</v>
      </c>
      <c r="G99" s="22">
        <v>1218272.7272727301</v>
      </c>
      <c r="H99" s="22">
        <v>1550555.5555555599</v>
      </c>
      <c r="I99" s="22">
        <v>1633444.4444444401</v>
      </c>
      <c r="J99" s="22">
        <v>1555944.66666667</v>
      </c>
      <c r="K99" s="22">
        <v>1754222.2222222199</v>
      </c>
      <c r="L99" s="22">
        <v>1773125</v>
      </c>
      <c r="M99" s="22">
        <v>1805375</v>
      </c>
      <c r="N99" s="22">
        <v>1823555.5555555599</v>
      </c>
    </row>
    <row r="100" spans="1:14" x14ac:dyDescent="0.2">
      <c r="A100" s="13" t="s">
        <v>22</v>
      </c>
      <c r="B100" s="12" t="s">
        <v>2</v>
      </c>
      <c r="C100" s="23">
        <v>732625</v>
      </c>
      <c r="D100" s="23">
        <v>627900</v>
      </c>
      <c r="E100" s="22">
        <v>287500</v>
      </c>
      <c r="F100" s="22">
        <v>365500</v>
      </c>
      <c r="G100" s="22">
        <v>428272.727272727</v>
      </c>
      <c r="H100" s="22">
        <v>482888.88888888899</v>
      </c>
      <c r="I100" s="22">
        <v>398222.22222222202</v>
      </c>
      <c r="J100" s="22">
        <v>684333.33333333302</v>
      </c>
      <c r="K100" s="22">
        <v>312222.22222222202</v>
      </c>
      <c r="L100" s="22">
        <v>679625</v>
      </c>
      <c r="M100" s="22">
        <v>185000</v>
      </c>
      <c r="N100" s="22">
        <v>355777.77777777798</v>
      </c>
    </row>
    <row r="101" spans="1:14" x14ac:dyDescent="0.2">
      <c r="A101" s="1" t="s">
        <v>28</v>
      </c>
      <c r="B101" s="12" t="s">
        <v>2</v>
      </c>
      <c r="C101" s="23">
        <f>SUM(C99:C100)</f>
        <v>1920500</v>
      </c>
      <c r="D101" s="23">
        <f>SUM(D99:D100)</f>
        <v>2051500</v>
      </c>
      <c r="E101" s="23">
        <f t="shared" ref="E101:H101" si="58">SUM(E99:E100)</f>
        <v>1683666.66666667</v>
      </c>
      <c r="F101" s="23">
        <f t="shared" si="58"/>
        <v>1833600</v>
      </c>
      <c r="G101" s="23">
        <f t="shared" si="58"/>
        <v>1646545.4545454571</v>
      </c>
      <c r="H101" s="23">
        <f t="shared" si="58"/>
        <v>2033444.4444444489</v>
      </c>
      <c r="I101" s="23">
        <f t="shared" ref="I101:J101" si="59">SUM(I99:I100)</f>
        <v>2031666.6666666621</v>
      </c>
      <c r="J101" s="23">
        <f t="shared" si="59"/>
        <v>2240278.0000000028</v>
      </c>
      <c r="K101" s="23">
        <f t="shared" ref="K101:M101" si="60">SUM(K99:K100)</f>
        <v>2066444.4444444419</v>
      </c>
      <c r="L101" s="23">
        <f t="shared" si="60"/>
        <v>2452750</v>
      </c>
      <c r="M101" s="23">
        <f t="shared" si="60"/>
        <v>1990375</v>
      </c>
      <c r="N101" s="23">
        <f t="shared" ref="N101" si="61">SUM(N99:N100)</f>
        <v>2179333.3333333377</v>
      </c>
    </row>
    <row r="102" spans="1:14" x14ac:dyDescent="0.2">
      <c r="A102" s="1" t="s">
        <v>37</v>
      </c>
      <c r="B102" s="12" t="s">
        <v>3</v>
      </c>
      <c r="C102" s="37">
        <f>(C100/C101)*100</f>
        <v>38.147617807862538</v>
      </c>
      <c r="D102" s="37">
        <f t="shared" ref="D102:H102" si="62">(D100/D101)*100</f>
        <v>30.606873019741656</v>
      </c>
      <c r="E102" s="37">
        <f t="shared" si="62"/>
        <v>17.075826568996206</v>
      </c>
      <c r="F102" s="37">
        <f t="shared" si="62"/>
        <v>19.933464223385688</v>
      </c>
      <c r="G102" s="37">
        <f t="shared" si="62"/>
        <v>26.010379858657185</v>
      </c>
      <c r="H102" s="37">
        <f t="shared" si="62"/>
        <v>23.747336211135956</v>
      </c>
      <c r="I102" s="37">
        <f t="shared" ref="I102:J102" si="63">(I100/I101)*100</f>
        <v>19.600765654908429</v>
      </c>
      <c r="J102" s="37">
        <f t="shared" si="63"/>
        <v>30.546804161507286</v>
      </c>
      <c r="K102" s="37">
        <f t="shared" ref="K102:M102" si="64">(K100/K101)*100</f>
        <v>15.109151521669004</v>
      </c>
      <c r="L102" s="37">
        <f t="shared" si="64"/>
        <v>27.708694322699014</v>
      </c>
      <c r="M102" s="37">
        <f t="shared" si="64"/>
        <v>9.2947308924197696</v>
      </c>
      <c r="N102" s="37">
        <f t="shared" ref="N102" si="65">(N100/N101)*100</f>
        <v>16.325073926786963</v>
      </c>
    </row>
    <row r="103" spans="1:14" x14ac:dyDescent="0.2">
      <c r="B103" s="12"/>
      <c r="C103" s="37"/>
      <c r="D103" s="37"/>
      <c r="E103" s="37"/>
      <c r="F103" s="37"/>
      <c r="G103" s="37"/>
      <c r="H103" s="37"/>
      <c r="I103" s="37"/>
      <c r="J103" s="37"/>
      <c r="K103" s="37"/>
      <c r="L103" s="37"/>
    </row>
    <row r="104" spans="1:14" x14ac:dyDescent="0.2">
      <c r="A104" s="13" t="s">
        <v>23</v>
      </c>
      <c r="B104" s="12" t="s">
        <v>2</v>
      </c>
      <c r="C104" s="23">
        <v>0</v>
      </c>
      <c r="D104" s="23">
        <v>0</v>
      </c>
      <c r="E104" s="22">
        <v>62973.333333333299</v>
      </c>
      <c r="F104" s="22">
        <v>90000</v>
      </c>
      <c r="G104" s="22">
        <v>671818.181818182</v>
      </c>
      <c r="H104" s="22">
        <v>0</v>
      </c>
      <c r="I104" s="22">
        <v>0</v>
      </c>
      <c r="J104" s="22">
        <v>0</v>
      </c>
      <c r="K104" s="22">
        <v>0</v>
      </c>
      <c r="L104" s="22">
        <v>67375</v>
      </c>
      <c r="M104" s="1">
        <v>0</v>
      </c>
      <c r="N104" s="1">
        <v>0</v>
      </c>
    </row>
    <row r="105" spans="1:14" x14ac:dyDescent="0.2">
      <c r="A105" s="13" t="s">
        <v>53</v>
      </c>
      <c r="B105" s="12" t="s">
        <v>2</v>
      </c>
      <c r="C105" s="23">
        <f t="shared" ref="C105:J105" si="66">(C99+C100)/C113</f>
        <v>472302.49000922224</v>
      </c>
      <c r="D105" s="23">
        <f t="shared" si="66"/>
        <v>517924.76647311286</v>
      </c>
      <c r="E105" s="23">
        <f t="shared" si="66"/>
        <v>426424.6517517952</v>
      </c>
      <c r="F105" s="23">
        <f t="shared" si="66"/>
        <v>429817.15893108299</v>
      </c>
      <c r="G105" s="23">
        <f t="shared" si="66"/>
        <v>393568.01390699792</v>
      </c>
      <c r="H105" s="23">
        <f t="shared" si="66"/>
        <v>383749.21367163002</v>
      </c>
      <c r="I105" s="23">
        <f t="shared" si="66"/>
        <v>382451.37000627408</v>
      </c>
      <c r="J105" s="23">
        <f t="shared" si="66"/>
        <v>429263.40217159933</v>
      </c>
      <c r="K105" s="23">
        <f t="shared" ref="K105:M105" si="67">(K99+K100)/K113</f>
        <v>377624.36548223323</v>
      </c>
      <c r="L105" s="23">
        <f t="shared" si="67"/>
        <v>435560.48834628193</v>
      </c>
      <c r="M105" s="23">
        <f t="shared" si="67"/>
        <v>337852.74771907489</v>
      </c>
      <c r="N105" s="23">
        <f t="shared" ref="N105" si="68">(N99+N100)/N113</f>
        <v>336143.95886889542</v>
      </c>
    </row>
    <row r="106" spans="1:14" x14ac:dyDescent="0.2">
      <c r="A106" s="13" t="s">
        <v>52</v>
      </c>
      <c r="B106" s="12" t="s">
        <v>4</v>
      </c>
      <c r="C106" s="38">
        <f t="shared" ref="C106:J107" si="69">C19/C99</f>
        <v>9.4574167105124705</v>
      </c>
      <c r="D106" s="38">
        <f t="shared" si="69"/>
        <v>9.9213113234054511</v>
      </c>
      <c r="E106" s="38">
        <f t="shared" si="69"/>
        <v>9.3682105765786812</v>
      </c>
      <c r="F106" s="38">
        <f t="shared" si="69"/>
        <v>9.5849520468632932</v>
      </c>
      <c r="G106" s="38">
        <f t="shared" si="69"/>
        <v>9.875656891276785</v>
      </c>
      <c r="H106" s="38">
        <f t="shared" si="69"/>
        <v>10.72052067359367</v>
      </c>
      <c r="I106" s="38">
        <f t="shared" si="69"/>
        <v>10.934806951908085</v>
      </c>
      <c r="J106" s="38">
        <f t="shared" si="69"/>
        <v>12.261458383767133</v>
      </c>
      <c r="K106" s="38">
        <f t="shared" ref="K106:M106" si="70">K19/K99</f>
        <v>12.259162401824181</v>
      </c>
      <c r="L106" s="38">
        <f t="shared" si="70"/>
        <v>13.005986887557279</v>
      </c>
      <c r="M106" s="38">
        <f t="shared" si="70"/>
        <v>12.871786609430174</v>
      </c>
      <c r="N106" s="38">
        <f t="shared" ref="N106" si="71">N19/N99</f>
        <v>15.582291250304628</v>
      </c>
    </row>
    <row r="107" spans="1:14" x14ac:dyDescent="0.2">
      <c r="A107" s="13" t="s">
        <v>55</v>
      </c>
      <c r="B107" s="12" t="s">
        <v>4</v>
      </c>
      <c r="C107" s="38">
        <f t="shared" si="69"/>
        <v>1.7059477904794405</v>
      </c>
      <c r="D107" s="38">
        <f t="shared" si="69"/>
        <v>1.6602962255136169</v>
      </c>
      <c r="E107" s="38">
        <f t="shared" si="69"/>
        <v>2.4717440579710157</v>
      </c>
      <c r="F107" s="38">
        <f t="shared" si="69"/>
        <v>1.8086785225718194</v>
      </c>
      <c r="G107" s="38">
        <f t="shared" si="69"/>
        <v>2.1921035873487602</v>
      </c>
      <c r="H107" s="38">
        <f t="shared" si="69"/>
        <v>2.8563092498849509</v>
      </c>
      <c r="I107" s="38">
        <f t="shared" si="69"/>
        <v>1.5432477678571448</v>
      </c>
      <c r="J107" s="38">
        <f t="shared" si="69"/>
        <v>2.8274070465984766</v>
      </c>
      <c r="K107" s="38">
        <f t="shared" ref="K107:M107" si="72">K20/K100</f>
        <v>3.483050889679721</v>
      </c>
      <c r="L107" s="38">
        <f t="shared" si="72"/>
        <v>2.2534485929740664</v>
      </c>
      <c r="M107" s="38">
        <f t="shared" si="72"/>
        <v>4.9525614864864869</v>
      </c>
      <c r="N107" s="38">
        <f t="shared" ref="N107" si="73">N20/N100</f>
        <v>2.8522607745159259</v>
      </c>
    </row>
    <row r="108" spans="1:14" x14ac:dyDescent="0.2">
      <c r="A108" s="13" t="s">
        <v>54</v>
      </c>
      <c r="B108" s="12" t="s">
        <v>4</v>
      </c>
      <c r="C108" s="38">
        <f t="shared" ref="C108:J108" si="74">(C19+C20)/(C99+C100)</f>
        <v>6.5004159724030197</v>
      </c>
      <c r="D108" s="38">
        <f t="shared" si="74"/>
        <v>7.3928729222520113</v>
      </c>
      <c r="E108" s="38">
        <f t="shared" si="74"/>
        <v>8.1905819144723448</v>
      </c>
      <c r="F108" s="38">
        <f t="shared" si="74"/>
        <v>8.0348713459860388</v>
      </c>
      <c r="G108" s="38">
        <f t="shared" si="74"/>
        <v>7.8771354902827007</v>
      </c>
      <c r="H108" s="38">
        <f t="shared" si="74"/>
        <v>8.8529799464509988</v>
      </c>
      <c r="I108" s="38">
        <f t="shared" si="74"/>
        <v>9.0939894449002292</v>
      </c>
      <c r="J108" s="38">
        <f t="shared" si="74"/>
        <v>9.3796571973061642</v>
      </c>
      <c r="K108" s="38">
        <f t="shared" ref="K108:M108" si="75">(K19+K20)/(K99+K100)</f>
        <v>10.933166415743639</v>
      </c>
      <c r="L108" s="38">
        <f t="shared" si="75"/>
        <v>10.026598919580064</v>
      </c>
      <c r="M108" s="38">
        <f t="shared" si="75"/>
        <v>12.135715945487659</v>
      </c>
      <c r="N108" s="38">
        <f t="shared" ref="N108" si="76">(N19+N20)/(N99+N100)</f>
        <v>13.504104364229615</v>
      </c>
    </row>
    <row r="109" spans="1:14" x14ac:dyDescent="0.2">
      <c r="A109" s="13"/>
      <c r="B109" s="12"/>
      <c r="C109" s="23"/>
      <c r="D109" s="23"/>
      <c r="E109" s="22"/>
      <c r="F109" s="22"/>
      <c r="G109" s="22"/>
      <c r="H109" s="22"/>
      <c r="I109" s="22"/>
      <c r="J109" s="22"/>
      <c r="K109" s="22"/>
      <c r="L109" s="22"/>
    </row>
    <row r="110" spans="1:14" s="10" customFormat="1" x14ac:dyDescent="0.2">
      <c r="A110" s="13" t="s">
        <v>7</v>
      </c>
      <c r="B110" s="12" t="s">
        <v>4</v>
      </c>
      <c r="C110" s="23">
        <f t="shared" ref="C110:J110" si="77">C19+C20+C21+C30</f>
        <v>12993937.625</v>
      </c>
      <c r="D110" s="23">
        <f t="shared" si="77"/>
        <v>15331491.600000001</v>
      </c>
      <c r="E110" s="23">
        <f t="shared" si="77"/>
        <v>13852686.8333333</v>
      </c>
      <c r="F110" s="23">
        <f t="shared" si="77"/>
        <v>14144746.5</v>
      </c>
      <c r="G110" s="23">
        <f t="shared" si="77"/>
        <v>14611338.000000039</v>
      </c>
      <c r="H110" s="23">
        <f t="shared" si="77"/>
        <v>17750339.888888899</v>
      </c>
      <c r="I110" s="23">
        <f t="shared" si="77"/>
        <v>19721553.555555586</v>
      </c>
      <c r="J110" s="23">
        <f t="shared" si="77"/>
        <v>21840615.111111131</v>
      </c>
      <c r="K110" s="23">
        <f t="shared" ref="K110:M110" si="78">K19+K20+K21+K30</f>
        <v>22677709.66666666</v>
      </c>
      <c r="L110" s="23">
        <f t="shared" si="78"/>
        <v>25748380.75</v>
      </c>
      <c r="M110" s="23">
        <f t="shared" si="78"/>
        <v>25288581.5</v>
      </c>
      <c r="N110" s="23">
        <f t="shared" ref="N110" si="79">N19+N20+N21+N30</f>
        <v>30577268.000000019</v>
      </c>
    </row>
    <row r="111" spans="1:14" s="10" customFormat="1" x14ac:dyDescent="0.2">
      <c r="A111" s="13" t="s">
        <v>56</v>
      </c>
      <c r="B111" s="12" t="s">
        <v>4</v>
      </c>
      <c r="C111" s="23">
        <f t="shared" ref="C111:J111" si="80">C110/C113</f>
        <v>3195557.9772517676</v>
      </c>
      <c r="D111" s="23">
        <f t="shared" si="80"/>
        <v>3870611.3607674832</v>
      </c>
      <c r="E111" s="23">
        <f t="shared" si="80"/>
        <v>3508489.7002954776</v>
      </c>
      <c r="F111" s="23">
        <f t="shared" si="80"/>
        <v>3315693.0379746836</v>
      </c>
      <c r="G111" s="23">
        <f t="shared" si="80"/>
        <v>3492497.1316818898</v>
      </c>
      <c r="H111" s="23">
        <f t="shared" si="80"/>
        <v>3349823.0027259393</v>
      </c>
      <c r="I111" s="23">
        <f t="shared" si="80"/>
        <v>3712486.5509307748</v>
      </c>
      <c r="J111" s="23">
        <f t="shared" si="80"/>
        <v>4184916.6702150335</v>
      </c>
      <c r="K111" s="23">
        <f t="shared" ref="K111:M111" si="81">K110/K113</f>
        <v>4144149.9898477164</v>
      </c>
      <c r="L111" s="23">
        <f t="shared" si="81"/>
        <v>4572409.4561598226</v>
      </c>
      <c r="M111" s="23">
        <f t="shared" si="81"/>
        <v>4292566.3483980475</v>
      </c>
      <c r="N111" s="23">
        <f t="shared" ref="N111" si="82">N110/N113</f>
        <v>4716288.1233933214</v>
      </c>
    </row>
    <row r="112" spans="1:14" x14ac:dyDescent="0.2">
      <c r="A112" s="13"/>
      <c r="B112" s="12"/>
      <c r="C112" s="23"/>
      <c r="D112" s="23"/>
      <c r="E112" s="22"/>
      <c r="F112" s="22"/>
      <c r="G112" s="22"/>
      <c r="H112" s="22"/>
      <c r="I112" s="22"/>
      <c r="J112" s="22"/>
      <c r="K112" s="22"/>
      <c r="L112" s="22"/>
    </row>
    <row r="113" spans="1:14" x14ac:dyDescent="0.2">
      <c r="A113" s="14" t="s">
        <v>6</v>
      </c>
      <c r="B113" s="15"/>
      <c r="C113" s="39">
        <v>4.0662500000000001</v>
      </c>
      <c r="D113" s="39">
        <v>3.9609999999999999</v>
      </c>
      <c r="E113" s="36">
        <v>3.9483333333333301</v>
      </c>
      <c r="F113" s="36">
        <v>4.266</v>
      </c>
      <c r="G113" s="36">
        <v>4.18363636363636</v>
      </c>
      <c r="H113" s="36">
        <v>5.2988888888888903</v>
      </c>
      <c r="I113" s="36">
        <v>5.3122222222222204</v>
      </c>
      <c r="J113" s="36">
        <v>5.2188888888888902</v>
      </c>
      <c r="K113" s="36">
        <v>5.4722222222222197</v>
      </c>
      <c r="L113" s="36">
        <v>5.6312499999999996</v>
      </c>
      <c r="M113" s="36">
        <v>5.8912500000000003</v>
      </c>
      <c r="N113" s="36">
        <v>6.4833333333333298</v>
      </c>
    </row>
    <row r="116" spans="1:14" s="6" customFormat="1" ht="15.75" x14ac:dyDescent="0.25">
      <c r="A116" s="41" t="s">
        <v>57</v>
      </c>
      <c r="B116" s="19"/>
    </row>
    <row r="117" spans="1:14" x14ac:dyDescent="0.2">
      <c r="A117" s="13" t="s">
        <v>58</v>
      </c>
      <c r="B117" s="19"/>
    </row>
    <row r="118" spans="1:14" s="6" customFormat="1" x14ac:dyDescent="0.2">
      <c r="A118" s="42"/>
      <c r="B118" s="43"/>
      <c r="C118" s="43">
        <v>2008</v>
      </c>
      <c r="D118" s="43">
        <v>2009</v>
      </c>
      <c r="E118" s="44">
        <v>2010</v>
      </c>
      <c r="F118" s="44">
        <v>2011</v>
      </c>
      <c r="G118" s="44">
        <v>2012</v>
      </c>
      <c r="H118" s="44">
        <v>2013</v>
      </c>
      <c r="I118" s="44">
        <v>2014</v>
      </c>
      <c r="J118" s="44">
        <v>2015</v>
      </c>
      <c r="K118" s="44">
        <v>2016</v>
      </c>
      <c r="L118" s="44">
        <v>2017</v>
      </c>
      <c r="M118" s="44">
        <v>2018</v>
      </c>
      <c r="N118" s="44">
        <v>2018</v>
      </c>
    </row>
    <row r="119" spans="1:14" x14ac:dyDescent="0.2">
      <c r="A119" s="13" t="s">
        <v>101</v>
      </c>
      <c r="B119" s="12" t="s">
        <v>4</v>
      </c>
      <c r="C119" s="38">
        <f t="shared" ref="C119:J119" si="83">C26/(C99+C100)</f>
        <v>1.0502941942202551</v>
      </c>
      <c r="D119" s="38">
        <f t="shared" si="83"/>
        <v>1.6629468194004386</v>
      </c>
      <c r="E119" s="38">
        <f t="shared" si="83"/>
        <v>1.3665395466244263</v>
      </c>
      <c r="F119" s="38">
        <f t="shared" si="83"/>
        <v>1.2108728184991273</v>
      </c>
      <c r="G119" s="38">
        <f t="shared" si="83"/>
        <v>1.9409895649293283</v>
      </c>
      <c r="H119" s="38">
        <f t="shared" si="83"/>
        <v>1.986327796295279</v>
      </c>
      <c r="I119" s="38">
        <f t="shared" si="83"/>
        <v>1.7420282745419793</v>
      </c>
      <c r="J119" s="38">
        <f t="shared" si="83"/>
        <v>1.8882435820713119</v>
      </c>
      <c r="K119" s="38">
        <f t="shared" ref="K119:M119" si="84">K26/(K99+K100)</f>
        <v>1.7713357887944963</v>
      </c>
      <c r="L119" s="38">
        <f t="shared" si="84"/>
        <v>1.8160881153806951</v>
      </c>
      <c r="M119" s="38">
        <f t="shared" si="84"/>
        <v>1.6245713119387051</v>
      </c>
      <c r="N119" s="38">
        <f t="shared" ref="N119" si="85">N26/(N99+N100)</f>
        <v>1.9913698378709059</v>
      </c>
    </row>
    <row r="120" spans="1:14" x14ac:dyDescent="0.2">
      <c r="A120" s="13" t="s">
        <v>102</v>
      </c>
      <c r="B120" s="12" t="s">
        <v>4</v>
      </c>
      <c r="C120" s="38">
        <f t="shared" ref="C120:J120" si="86">C27/(C99+C100)</f>
        <v>0.7983512106222338</v>
      </c>
      <c r="D120" s="38">
        <f t="shared" si="86"/>
        <v>0.70444157933219587</v>
      </c>
      <c r="E120" s="38">
        <f t="shared" si="86"/>
        <v>0.90222386656107523</v>
      </c>
      <c r="F120" s="38">
        <f t="shared" si="86"/>
        <v>0.93154853839441532</v>
      </c>
      <c r="G120" s="38">
        <f t="shared" si="86"/>
        <v>1.0084387698763218</v>
      </c>
      <c r="H120" s="38">
        <f t="shared" si="86"/>
        <v>1.1096031910824498</v>
      </c>
      <c r="I120" s="38">
        <f t="shared" si="86"/>
        <v>1.2657812414547494</v>
      </c>
      <c r="J120" s="38">
        <f t="shared" si="86"/>
        <v>1.3374122417941954</v>
      </c>
      <c r="K120" s="38">
        <f t="shared" ref="K120:M120" si="87">K27/(K99+K100)</f>
        <v>1.5995313474567192</v>
      </c>
      <c r="L120" s="38">
        <f t="shared" si="87"/>
        <v>1.5409323718275405</v>
      </c>
      <c r="M120" s="38">
        <f t="shared" si="87"/>
        <v>1.7140179614394273</v>
      </c>
      <c r="N120" s="38">
        <f t="shared" ref="N120" si="88">N27/(N99+N100)</f>
        <v>1.8023522993779897</v>
      </c>
    </row>
    <row r="121" spans="1:14" x14ac:dyDescent="0.2">
      <c r="A121" s="13" t="s">
        <v>103</v>
      </c>
      <c r="B121" s="12" t="s">
        <v>4</v>
      </c>
      <c r="C121" s="38">
        <f t="shared" ref="C121:J121" si="89">C28/(C99+C100)</f>
        <v>8.4257615204373859E-2</v>
      </c>
      <c r="D121" s="38">
        <f t="shared" si="89"/>
        <v>0.10814579575920059</v>
      </c>
      <c r="E121" s="38">
        <f t="shared" si="89"/>
        <v>9.0715303900217398E-2</v>
      </c>
      <c r="F121" s="38">
        <f t="shared" si="89"/>
        <v>8.7529286649214666E-2</v>
      </c>
      <c r="G121" s="38">
        <f t="shared" si="89"/>
        <v>8.134800132508832E-2</v>
      </c>
      <c r="H121" s="38">
        <f t="shared" si="89"/>
        <v>7.3673515108463858E-2</v>
      </c>
      <c r="I121" s="38">
        <f t="shared" si="89"/>
        <v>6.6333169264424591E-2</v>
      </c>
      <c r="J121" s="38">
        <f t="shared" si="89"/>
        <v>7.979138700147427E-2</v>
      </c>
      <c r="K121" s="38">
        <f t="shared" ref="K121:M121" si="90">K28/(K99+K100)</f>
        <v>9.7997042692762562E-2</v>
      </c>
      <c r="L121" s="38">
        <f t="shared" si="90"/>
        <v>6.9556365304250328E-2</v>
      </c>
      <c r="M121" s="38">
        <f t="shared" si="90"/>
        <v>0.11292664698863279</v>
      </c>
      <c r="N121" s="38">
        <f t="shared" ref="N121" si="91">N28/(N99+N100)</f>
        <v>0.10315228918119679</v>
      </c>
    </row>
    <row r="122" spans="1:14" x14ac:dyDescent="0.2">
      <c r="A122" s="13" t="s">
        <v>104</v>
      </c>
      <c r="B122" s="12" t="s">
        <v>4</v>
      </c>
      <c r="C122" s="38">
        <f t="shared" ref="C122:J122" si="92">C29/(C99+C100)</f>
        <v>1.3648970320229108</v>
      </c>
      <c r="D122" s="38">
        <f t="shared" si="92"/>
        <v>1.2557088959298073</v>
      </c>
      <c r="E122" s="38">
        <f t="shared" si="92"/>
        <v>1.4152373292417333</v>
      </c>
      <c r="F122" s="38">
        <f t="shared" si="92"/>
        <v>1.423535994764398</v>
      </c>
      <c r="G122" s="38">
        <f t="shared" si="92"/>
        <v>1.4089095075088345</v>
      </c>
      <c r="H122" s="38">
        <f t="shared" si="92"/>
        <v>1.2951633790503232</v>
      </c>
      <c r="I122" s="38">
        <f t="shared" si="92"/>
        <v>1.5423015039650043</v>
      </c>
      <c r="J122" s="38">
        <f t="shared" si="92"/>
        <v>1.5363051668885137</v>
      </c>
      <c r="K122" s="38">
        <f t="shared" ref="K122:M122" si="93">K29/(K99+K100)</f>
        <v>1.7285781804495137</v>
      </c>
      <c r="L122" s="38">
        <f t="shared" si="93"/>
        <v>1.5040743043522578</v>
      </c>
      <c r="M122" s="38">
        <f t="shared" si="93"/>
        <v>1.5964119198643472</v>
      </c>
      <c r="N122" s="38">
        <f t="shared" ref="N122" si="94">N29/(N99+N100)</f>
        <v>1.3697916284286729</v>
      </c>
    </row>
    <row r="123" spans="1:14" x14ac:dyDescent="0.2">
      <c r="A123" s="13" t="s">
        <v>105</v>
      </c>
      <c r="B123" s="12" t="s">
        <v>4</v>
      </c>
      <c r="C123" s="38">
        <f t="shared" ref="C123:J123" si="95">C31/(C99+C100)</f>
        <v>1.0781371387659464</v>
      </c>
      <c r="D123" s="38">
        <f t="shared" si="95"/>
        <v>1.038635534974409</v>
      </c>
      <c r="E123" s="38">
        <f t="shared" si="95"/>
        <v>1.2990734013066676</v>
      </c>
      <c r="F123" s="38">
        <f t="shared" si="95"/>
        <v>1.3535106893542759</v>
      </c>
      <c r="G123" s="38">
        <f t="shared" si="95"/>
        <v>1.6298647305653662</v>
      </c>
      <c r="H123" s="38">
        <f t="shared" si="95"/>
        <v>1.5862700398885272</v>
      </c>
      <c r="I123" s="38">
        <f t="shared" si="95"/>
        <v>1.7266208914410752</v>
      </c>
      <c r="J123" s="38">
        <f t="shared" si="95"/>
        <v>1.5149845986376091</v>
      </c>
      <c r="K123" s="38">
        <f t="shared" ref="K123:M123" si="96">K31/(K99+K100)</f>
        <v>1.7815425852242208</v>
      </c>
      <c r="L123" s="38">
        <f t="shared" si="96"/>
        <v>1.598518448680053</v>
      </c>
      <c r="M123" s="38">
        <f t="shared" si="96"/>
        <v>2.0722881366576651</v>
      </c>
      <c r="N123" s="38">
        <f t="shared" ref="N123" si="97">N31/(N99+N100)</f>
        <v>2.2941028347098973</v>
      </c>
    </row>
    <row r="124" spans="1:14" x14ac:dyDescent="0.2">
      <c r="A124" s="13" t="s">
        <v>106</v>
      </c>
      <c r="B124" s="12" t="s">
        <v>4</v>
      </c>
      <c r="C124" s="38">
        <f t="shared" ref="C124:J124" si="98">C33/(C99+C100)</f>
        <v>0.3576346654517053</v>
      </c>
      <c r="D124" s="38">
        <f t="shared" si="98"/>
        <v>0.29810290031684133</v>
      </c>
      <c r="E124" s="38">
        <f t="shared" si="98"/>
        <v>0.29425608790338509</v>
      </c>
      <c r="F124" s="38">
        <f t="shared" si="98"/>
        <v>0.37771024214659688</v>
      </c>
      <c r="G124" s="38">
        <f t="shared" si="98"/>
        <v>0.59608127208480466</v>
      </c>
      <c r="H124" s="38">
        <f t="shared" si="98"/>
        <v>0.60228572209168985</v>
      </c>
      <c r="I124" s="38">
        <f t="shared" si="98"/>
        <v>0.63290790265244934</v>
      </c>
      <c r="J124" s="38">
        <f t="shared" si="98"/>
        <v>0.61286987101104784</v>
      </c>
      <c r="K124" s="38">
        <f t="shared" ref="K124:M124" si="99">K33/(K99+K100)</f>
        <v>0.79100967846005255</v>
      </c>
      <c r="L124" s="38">
        <f t="shared" si="99"/>
        <v>0.79788334522474769</v>
      </c>
      <c r="M124" s="38">
        <f t="shared" si="99"/>
        <v>0.88726263894994661</v>
      </c>
      <c r="N124" s="38">
        <f t="shared" ref="N124" si="100">N33/(N99+N100)</f>
        <v>0.84344004282655083</v>
      </c>
    </row>
    <row r="125" spans="1:14" x14ac:dyDescent="0.2">
      <c r="A125" s="13" t="s">
        <v>107</v>
      </c>
      <c r="B125" s="12" t="s">
        <v>4</v>
      </c>
      <c r="C125" s="38">
        <f t="shared" ref="C125:J125" si="101">C34/(C99+C100)</f>
        <v>0.19632101015360584</v>
      </c>
      <c r="D125" s="38">
        <f t="shared" si="101"/>
        <v>0.24205532537167926</v>
      </c>
      <c r="E125" s="38">
        <f t="shared" si="101"/>
        <v>0.31083235992872621</v>
      </c>
      <c r="F125" s="38">
        <f t="shared" si="101"/>
        <v>0.23619011780104712</v>
      </c>
      <c r="G125" s="38">
        <f t="shared" si="101"/>
        <v>0.23962074867491157</v>
      </c>
      <c r="H125" s="38">
        <f t="shared" si="101"/>
        <v>0.30114452762144095</v>
      </c>
      <c r="I125" s="38">
        <f t="shared" si="101"/>
        <v>0.32058829641782977</v>
      </c>
      <c r="J125" s="38">
        <f t="shared" si="101"/>
        <v>0.31447892726805382</v>
      </c>
      <c r="K125" s="38">
        <f t="shared" ref="K125:M125" si="102">K34/(K99+K100)</f>
        <v>0.41258737498655823</v>
      </c>
      <c r="L125" s="38">
        <f t="shared" si="102"/>
        <v>0.46224864947507899</v>
      </c>
      <c r="M125" s="38">
        <f t="shared" si="102"/>
        <v>0.64427444577026938</v>
      </c>
      <c r="N125" s="38">
        <f t="shared" ref="N125" si="103">N34/(N99+N100)</f>
        <v>0.53365601101253946</v>
      </c>
    </row>
    <row r="126" spans="1:14" x14ac:dyDescent="0.2">
      <c r="A126" s="13" t="s">
        <v>108</v>
      </c>
      <c r="B126" s="12" t="s">
        <v>4</v>
      </c>
      <c r="C126" s="38">
        <f t="shared" ref="C126:J126" si="104">C35/(C99+C100)</f>
        <v>1.3065922285863056</v>
      </c>
      <c r="D126" s="38">
        <f t="shared" si="104"/>
        <v>1.1664311479405314</v>
      </c>
      <c r="E126" s="38">
        <f t="shared" si="104"/>
        <v>1.4504302118392369</v>
      </c>
      <c r="F126" s="38">
        <f t="shared" si="104"/>
        <v>1.2233426592495638</v>
      </c>
      <c r="G126" s="38">
        <f t="shared" si="104"/>
        <v>1.2917278599823323</v>
      </c>
      <c r="H126" s="38">
        <f t="shared" si="104"/>
        <v>1.4512679634992602</v>
      </c>
      <c r="I126" s="38">
        <f t="shared" si="104"/>
        <v>1.5010745419742988</v>
      </c>
      <c r="J126" s="38">
        <f t="shared" si="104"/>
        <v>1.6172083206736911</v>
      </c>
      <c r="K126" s="38">
        <f t="shared" ref="K126:M126" si="105">K35/(K99+K100)</f>
        <v>1.6574364985482308</v>
      </c>
      <c r="L126" s="38">
        <f t="shared" si="105"/>
        <v>1.5659230455611048</v>
      </c>
      <c r="M126" s="38">
        <f t="shared" si="105"/>
        <v>2.0567119889468066</v>
      </c>
      <c r="N126" s="38">
        <f t="shared" ref="N126" si="106">N35/(N99+N100)</f>
        <v>3.5922226980727996</v>
      </c>
    </row>
    <row r="127" spans="1:14" x14ac:dyDescent="0.2">
      <c r="A127" s="13" t="s">
        <v>109</v>
      </c>
      <c r="B127" s="12" t="s">
        <v>4</v>
      </c>
      <c r="C127" s="38">
        <f t="shared" ref="C127:J127" si="107">(C41-C40)/(C99+C100)</f>
        <v>0.10620574069252799</v>
      </c>
      <c r="D127" s="38">
        <f t="shared" si="107"/>
        <v>0.14852205703144042</v>
      </c>
      <c r="E127" s="38">
        <f t="shared" si="107"/>
        <v>9.4239457533161555E-2</v>
      </c>
      <c r="F127" s="38">
        <f t="shared" si="107"/>
        <v>8.4490455933682374E-2</v>
      </c>
      <c r="G127" s="38">
        <f t="shared" si="107"/>
        <v>0.26798774293286171</v>
      </c>
      <c r="H127" s="38">
        <f t="shared" si="107"/>
        <v>0.1978612644117804</v>
      </c>
      <c r="I127" s="38">
        <f t="shared" si="107"/>
        <v>-7.0207273721630929E-3</v>
      </c>
      <c r="J127" s="38">
        <f t="shared" si="107"/>
        <v>-3.1358013008504257E-2</v>
      </c>
      <c r="K127" s="38">
        <f t="shared" ref="K127:M127" si="108">(K41-K40)/(K99+K100)</f>
        <v>-7.9378911710936709E-2</v>
      </c>
      <c r="L127" s="38">
        <f t="shared" si="108"/>
        <v>0.10402013046580369</v>
      </c>
      <c r="M127" s="38">
        <f t="shared" si="108"/>
        <v>0.13610531934936884</v>
      </c>
      <c r="N127" s="38">
        <f t="shared" ref="N127" si="109">(N41-N40)/(N99+N100)</f>
        <v>0.19699388192107622</v>
      </c>
    </row>
    <row r="128" spans="1:14" x14ac:dyDescent="0.2">
      <c r="A128" s="14" t="s">
        <v>110</v>
      </c>
      <c r="B128" s="15" t="s">
        <v>4</v>
      </c>
      <c r="C128" s="45">
        <f t="shared" ref="C128:J128" si="110">SUM(C119:C127)</f>
        <v>6.342690835719865</v>
      </c>
      <c r="D128" s="45">
        <f t="shared" si="110"/>
        <v>6.6249900560565447</v>
      </c>
      <c r="E128" s="45">
        <f t="shared" si="110"/>
        <v>7.2235475648386291</v>
      </c>
      <c r="F128" s="45">
        <f t="shared" si="110"/>
        <v>6.9287308027923213</v>
      </c>
      <c r="G128" s="45">
        <f t="shared" si="110"/>
        <v>8.4649681978798501</v>
      </c>
      <c r="H128" s="45">
        <f t="shared" si="110"/>
        <v>8.6035973990492138</v>
      </c>
      <c r="I128" s="45">
        <f t="shared" si="110"/>
        <v>8.7906150943396479</v>
      </c>
      <c r="J128" s="45">
        <f t="shared" si="110"/>
        <v>8.8699360823373929</v>
      </c>
      <c r="K128" s="45">
        <f t="shared" ref="K128:M128" si="111">SUM(K119:K127)</f>
        <v>9.7606395849016181</v>
      </c>
      <c r="L128" s="45">
        <f t="shared" si="111"/>
        <v>9.4592447762715341</v>
      </c>
      <c r="M128" s="45">
        <f t="shared" si="111"/>
        <v>10.844570369905171</v>
      </c>
      <c r="N128" s="45">
        <f t="shared" ref="N128" si="112">SUM(N119:N127)</f>
        <v>12.727081523401628</v>
      </c>
    </row>
    <row r="129" spans="1:1" x14ac:dyDescent="0.2">
      <c r="A129" s="29"/>
    </row>
  </sheetData>
  <phoneticPr fontId="0" type="noConversion"/>
  <pageMargins left="0.61" right="0.59" top="0.61" bottom="0.6" header="0.5" footer="0.5"/>
  <pageSetup paperSize="9" orientation="portrait" r:id="rId1"/>
  <headerFooter alignWithMargins="0"/>
  <ignoredErrors>
    <ignoredError sqref="C56:K56 C24:J24 C101:J101 K24:L24 K101:N101 M24:N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Sogn_Fjordane 2008-2019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2010-11-16T07:16:14Z</cp:lastPrinted>
  <dcterms:created xsi:type="dcterms:W3CDTF">2006-02-03T06:37:23Z</dcterms:created>
  <dcterms:modified xsi:type="dcterms:W3CDTF">2021-05-20T11:25:50Z</dcterms:modified>
</cp:coreProperties>
</file>