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374"/>
  </bookViews>
  <sheets>
    <sheet name="UKE_46_2020" sheetId="1" r:id="rId1"/>
  </sheets>
  <definedNames>
    <definedName name="_xlnm.Print_Area" localSheetId="0">UKE_46_2020!$B$1:$M$251</definedName>
    <definedName name="Z_14D440E4_F18A_4F78_9989_38C1B133222D_.wvu.Cols" localSheetId="0" hidden="1">UKE_46_2020!#REF!</definedName>
    <definedName name="Z_14D440E4_F18A_4F78_9989_38C1B133222D_.wvu.PrintArea" localSheetId="0" hidden="1">UKE_46_2020!$B$1:$M$251</definedName>
    <definedName name="Z_14D440E4_F18A_4F78_9989_38C1B133222D_.wvu.Rows" localSheetId="0" hidden="1">UKE_46_2020!$363:$1048576,UKE_46_2020!$252:$362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J32" i="1" l="1"/>
  <c r="F32" i="1"/>
  <c r="G32" i="1"/>
  <c r="G29" i="1" l="1"/>
  <c r="F180" i="1" l="1"/>
  <c r="G180" i="1"/>
  <c r="G33" i="1" l="1"/>
  <c r="J24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F23" i="1"/>
  <c r="I31" i="1" l="1"/>
  <c r="I24" i="1"/>
  <c r="H89" i="1"/>
  <c r="H88" i="1" s="1"/>
  <c r="I23" i="1" l="1"/>
  <c r="F186" i="1" l="1"/>
  <c r="F191" i="1" s="1"/>
  <c r="G186" i="1"/>
  <c r="H186" i="1" s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<sst xmlns="http://schemas.openxmlformats.org/spreadsheetml/2006/main" count="259" uniqueCount="138">
  <si>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</si>
  <si>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</si>
  <si>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</si>
  <si>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</si>
  <si>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</si>
  <si>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</si>
  <si>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</si>
  <si>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</si>
  <si>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</si>
  <si>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</si>
  <si>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</si>
  <si>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</si>
  <si>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</si>
  <si>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</si>
  <si>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</si>
  <si>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</si>
  <si>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</si>
  <si>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</si>
  <si>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</si>
  <si>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</si>
  <si>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</si>
  <si>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</si>
  <si>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</si>
  <si>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</si>
  <si>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</si>
  <si>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</si>
  <si>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</si>
  <si>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</si>
  <si>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</si>
  <si>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</si>
  <si>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</si>
  <si>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</si>
  <si>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</si>
  <si>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</si>
  <si>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</si>
  <si>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</si>
  <si>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</si>
  <si>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</si>
  <si>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</si>
  <si>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</si>
  <si>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</si>
  <si>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</si>
  <si>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</si>
  <si>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</si>
  <si>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</si>
  <si>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</si>
  <si>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</si>
  <si>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</si>
  <si>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</si>
  <si>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</si>
  <si>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</si>
  <si>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</si>
  <si>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</si>
  <si>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</si>
  <si>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</si>
  <si>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</si>
  <si>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</si>
  <si>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</si>
  <si>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</si>
  <si>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</si>
  <si>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</si>
  <si>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</si>
  <si>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</si>
  <si>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</si>
  <si>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</si>
  <si>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</si>
  <si>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</si>
  <si>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</si>
  <si>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</si>
  <si>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</si>
  <si>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</si>
  <si>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</si>
  <si>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</si>
  <si>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</si>
  <si>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</si>
  <si>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</si>
  <si>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</si>
  <si>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</si>
  <si>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</si>
  <si>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</si>
  <si>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</si>
  <si>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</si>
  <si>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</si>
  <si>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</si>
  <si>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</si>
  <si>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</si>
  <si>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</si>
  <si>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</si>
  <si>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</si>
  <si>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</si>
  <si>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</si>
  <si>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</si>
  <si>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</si>
  <si>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</si>
  <si>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</si>
  <si>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</si>
  <si>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</si>
  <si>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</si>
  <si>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</si>
  <si>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</si>
  <si>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</si>
  <si>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</si>
  <si>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</si>
  <si>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</si>
  <si>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</si>
  <si>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</si>
  <si>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</si>
  <si>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</si>
  <si>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</si>
  <si>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</si>
  <si>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</si>
  <si>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</si>
  <si>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</si>
  <si>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</si>
  <si>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</si>
  <si>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</si>
  <si>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</si>
  <si>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</si>
  <si>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</si>
  <si>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</si>
  <si>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</si>
  <si>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</si>
  <si>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</si>
  <si>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</si>
  <si>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</si>
  <si>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</si>
  <si>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</si>
  <si>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</si>
  <si>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</si>
  <si>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</si>
  <si>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</si>
  <si>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r>
      <t xml:space="preserve">2 </t>
    </r>
    <r>
      <rPr>
        <sz val="9"/>
        <color theme="1"/>
        <rFont val="Calibri"/>
        <family val="2"/>
      </rPr>
      <t>Registrert rekreasjonsfiske utgjør 60 tonn, men det legges til grunn at hele avsetningen tas</t>
    </r>
  </si>
  <si>
    <t>LANDET KVANTUM T.O.M UKE 46</t>
  </si>
  <si>
    <t>LANDET KVANTUM T.O.M. UKE 46 2019</t>
  </si>
  <si>
    <t>LANDET KVANTUM UKE 46</t>
  </si>
  <si>
    <r>
      <t xml:space="preserve">3 </t>
    </r>
    <r>
      <rPr>
        <sz val="9"/>
        <color theme="1"/>
        <rFont val="Calibri"/>
        <family val="2"/>
      </rPr>
      <t>Registrert rekreasjonsfiske utgjør 2 244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</si>
  <si>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6 899 tonn sei med konvensjonelle redskap som belastes notkvoten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</si>
  <si>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590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</si>
</sst>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6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topLeftCell="A23" zoomScaleNormal="115" zoomScaleSheetLayoutView="100" workbookViewId="0">
      <selection activeCell="G33" sqref="G33"/>
    </sheetView>
  </sheetViews>
  <sheetFormatPr baseColWidth="10" defaultColWidth="11.453125" defaultRowHeight="0" customHeight="1" zeroHeight="1" x14ac:dyDescent="0.35"/>
  <cols>
    <col min="1" max="1" width="0.54296875" style="68" customWidth="1"/>
    <col min="2" max="2" width="0.8164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8" customWidth="1"/>
    <col min="11" max="11" width="0.54296875" style="5" customWidth="1"/>
    <col min="12" max="12" width="0.54296875" style="68" customWidth="1"/>
    <col min="13" max="13" width="1" style="68" customWidth="1"/>
    <col min="14" max="14" width="5.1796875" customWidth="1"/>
    <col min="15" max="16" width="11.453125" customWidth="1"/>
  </cols>
  <sheetData>
    <row r="1" spans="2:13" s="68" customFormat="1" ht="8.15" customHeight="1" thickBot="1" x14ac:dyDescent="0.4"/>
    <row r="2" spans="2:13" ht="31.5" customHeight="1" thickTop="1" thickBot="1" x14ac:dyDescent="0.4">
      <c r="B2" s="392" t="s">
        <v>99</v>
      </c>
      <c r="C2" s="393"/>
      <c r="D2" s="393"/>
      <c r="E2" s="393"/>
      <c r="F2" s="393"/>
      <c r="G2" s="393"/>
      <c r="H2" s="393"/>
      <c r="I2" s="393"/>
      <c r="J2" s="393"/>
      <c r="K2" s="394"/>
      <c r="L2" s="185"/>
      <c r="M2" s="185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49999999999999" customHeight="1" thickBot="1" x14ac:dyDescent="0.4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195"/>
      <c r="M7" s="195"/>
    </row>
    <row r="8" spans="2:13" ht="12" customHeight="1" thickBot="1" x14ac:dyDescent="0.4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5" customHeight="1" thickBot="1" x14ac:dyDescent="0.4">
      <c r="B9" s="114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53"/>
      <c r="J9" s="153"/>
      <c r="K9" s="112"/>
      <c r="L9" s="133"/>
      <c r="M9" s="133"/>
    </row>
    <row r="10" spans="2:13" ht="14.15" customHeight="1" x14ac:dyDescent="0.3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3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3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4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5" customHeight="1" thickBot="1" x14ac:dyDescent="0.4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3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4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35">
      <c r="B17" s="400" t="s">
        <v>8</v>
      </c>
      <c r="C17" s="401"/>
      <c r="D17" s="401"/>
      <c r="E17" s="401"/>
      <c r="F17" s="401"/>
      <c r="G17" s="401"/>
      <c r="H17" s="401"/>
      <c r="I17" s="401"/>
      <c r="J17" s="401"/>
      <c r="K17" s="402"/>
      <c r="L17" s="195"/>
      <c r="M17" s="195"/>
    </row>
    <row r="18" spans="1:13" ht="12" customHeight="1" thickBot="1" x14ac:dyDescent="0.4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4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134</v>
      </c>
      <c r="G19" s="308" t="s">
        <v>132</v>
      </c>
      <c r="H19" s="308" t="s">
        <v>69</v>
      </c>
      <c r="I19" s="308" t="s">
        <v>62</v>
      </c>
      <c r="J19" s="308" t="s">
        <v>133</v>
      </c>
      <c r="K19" s="113"/>
      <c r="L19" s="4"/>
      <c r="M19" s="4"/>
    </row>
    <row r="20" spans="1:13" ht="14.15" customHeight="1" x14ac:dyDescent="0.3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1349.0325</v>
      </c>
      <c r="G20" s="313">
        <f>G21+G22</f>
        <v>81159.501069999998</v>
      </c>
      <c r="H20" s="313"/>
      <c r="I20" s="313">
        <f>I22+I21</f>
        <v>24851.498930000005</v>
      </c>
      <c r="J20" s="313">
        <f>J22+J21</f>
        <v>82077.399480000007</v>
      </c>
      <c r="K20" s="125"/>
      <c r="L20" s="153"/>
      <c r="M20" s="153"/>
    </row>
    <row r="21" spans="1:13" ht="14.15" customHeight="1" x14ac:dyDescent="0.35">
      <c r="B21" s="116"/>
      <c r="C21" s="230" t="s">
        <v>12</v>
      </c>
      <c r="D21" s="323">
        <v>105960</v>
      </c>
      <c r="E21" s="314">
        <v>105253</v>
      </c>
      <c r="F21" s="314">
        <v>1257.8415</v>
      </c>
      <c r="G21" s="314">
        <v>80556.119529999996</v>
      </c>
      <c r="H21" s="314"/>
      <c r="I21" s="314">
        <f>E21-G21</f>
        <v>24696.880470000004</v>
      </c>
      <c r="J21" s="314">
        <v>81327.842950000006</v>
      </c>
      <c r="K21" s="125"/>
      <c r="L21" s="153"/>
      <c r="M21" s="153"/>
    </row>
    <row r="22" spans="1:13" ht="14.15" customHeight="1" thickBot="1" x14ac:dyDescent="0.4">
      <c r="B22" s="116"/>
      <c r="C22" s="231" t="s">
        <v>11</v>
      </c>
      <c r="D22" s="324">
        <v>750</v>
      </c>
      <c r="E22" s="315">
        <v>758</v>
      </c>
      <c r="F22" s="315">
        <v>91.191000000000003</v>
      </c>
      <c r="G22" s="315">
        <v>603.38153999999997</v>
      </c>
      <c r="H22" s="315"/>
      <c r="I22" s="315">
        <f>E22-G22</f>
        <v>154.61846000000003</v>
      </c>
      <c r="J22" s="315">
        <v>749.55652999999995</v>
      </c>
      <c r="K22" s="125"/>
      <c r="L22" s="153"/>
      <c r="M22" s="153"/>
    </row>
    <row r="23" spans="1:13" ht="14.15" customHeight="1" x14ac:dyDescent="0.3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1076.56861</v>
      </c>
      <c r="G23" s="313">
        <f>G24+G30+G31</f>
        <v>203354.13975999999</v>
      </c>
      <c r="H23" s="313"/>
      <c r="I23" s="313">
        <f>I24+I30+I31</f>
        <v>10477.860240000002</v>
      </c>
      <c r="J23" s="313">
        <f>J24+J30+J31</f>
        <v>201916.804928</v>
      </c>
      <c r="K23" s="125"/>
      <c r="L23" s="153"/>
      <c r="M23" s="153"/>
    </row>
    <row r="24" spans="1:13" ht="15" customHeight="1" x14ac:dyDescent="0.3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808.16260999999997</v>
      </c>
      <c r="G24" s="316">
        <f>G25+G26+G27+G28</f>
        <v>159862.49409999998</v>
      </c>
      <c r="H24" s="316"/>
      <c r="I24" s="316">
        <f>I25+I26+I27+I28+I29</f>
        <v>5538.5059000000001</v>
      </c>
      <c r="J24" s="316">
        <f>J25+J26+J27+J28</f>
        <v>163438.07696800001</v>
      </c>
      <c r="K24" s="125"/>
      <c r="L24" s="153"/>
      <c r="M24" s="153"/>
    </row>
    <row r="25" spans="1:13" ht="14.15" customHeight="1" x14ac:dyDescent="0.35">
      <c r="A25" s="22"/>
      <c r="B25" s="127"/>
      <c r="C25" s="235" t="s">
        <v>22</v>
      </c>
      <c r="D25" s="326">
        <v>41189</v>
      </c>
      <c r="E25" s="317">
        <v>39102</v>
      </c>
      <c r="F25" s="317">
        <v>260.13896999999997</v>
      </c>
      <c r="G25" s="317">
        <v>40835.372100000001</v>
      </c>
      <c r="H25" s="317">
        <v>2986</v>
      </c>
      <c r="I25" s="317">
        <f>E25-G25+H25</f>
        <v>1252.6278999999995</v>
      </c>
      <c r="J25" s="317">
        <v>44170.050999999999</v>
      </c>
      <c r="K25" s="125"/>
      <c r="L25" s="153"/>
      <c r="M25" s="153"/>
    </row>
    <row r="26" spans="1:13" ht="14.15" customHeight="1" x14ac:dyDescent="0.35">
      <c r="A26" s="22"/>
      <c r="B26" s="127"/>
      <c r="C26" s="235" t="s">
        <v>59</v>
      </c>
      <c r="D26" s="326">
        <v>45257</v>
      </c>
      <c r="E26" s="317">
        <v>41932</v>
      </c>
      <c r="F26" s="317">
        <v>356.60487999999998</v>
      </c>
      <c r="G26" s="317">
        <v>43686.77029</v>
      </c>
      <c r="H26" s="317">
        <v>4182</v>
      </c>
      <c r="I26" s="317">
        <f>E26-G26+H26</f>
        <v>2427.2297099999996</v>
      </c>
      <c r="J26" s="317">
        <v>45426.249300000003</v>
      </c>
      <c r="K26" s="125"/>
      <c r="L26" s="153"/>
      <c r="M26" s="153"/>
    </row>
    <row r="27" spans="1:13" ht="14.15" customHeight="1" x14ac:dyDescent="0.35">
      <c r="A27" s="22"/>
      <c r="B27" s="127"/>
      <c r="C27" s="235" t="s">
        <v>60</v>
      </c>
      <c r="D27" s="326">
        <v>42190</v>
      </c>
      <c r="E27" s="317">
        <v>42330</v>
      </c>
      <c r="F27" s="317">
        <v>159.95437999999999</v>
      </c>
      <c r="G27" s="317">
        <v>45442.21948</v>
      </c>
      <c r="H27" s="317">
        <v>4474</v>
      </c>
      <c r="I27" s="317">
        <f>E27-G27+H27</f>
        <v>1361.7805200000003</v>
      </c>
      <c r="J27" s="317">
        <v>43531.991212000001</v>
      </c>
      <c r="K27" s="125"/>
      <c r="L27" s="153"/>
      <c r="M27" s="153"/>
    </row>
    <row r="28" spans="1:13" ht="14.15" customHeight="1" x14ac:dyDescent="0.35">
      <c r="A28" s="22"/>
      <c r="B28" s="127"/>
      <c r="C28" s="235" t="s">
        <v>82</v>
      </c>
      <c r="D28" s="326">
        <v>30699</v>
      </c>
      <c r="E28" s="317">
        <v>28451</v>
      </c>
      <c r="F28" s="317">
        <v>31.464379999999998</v>
      </c>
      <c r="G28" s="317">
        <v>29898.132229999999</v>
      </c>
      <c r="H28" s="317">
        <v>2398</v>
      </c>
      <c r="I28" s="317">
        <f>E28-G28+H28</f>
        <v>950.86777000000075</v>
      </c>
      <c r="J28" s="317">
        <v>30309.785456000001</v>
      </c>
      <c r="K28" s="125"/>
      <c r="L28" s="153"/>
      <c r="M28" s="153"/>
    </row>
    <row r="29" spans="1:13" ht="14.15" customHeight="1" x14ac:dyDescent="0.35">
      <c r="A29" s="22"/>
      <c r="B29" s="127"/>
      <c r="C29" s="235" t="s">
        <v>83</v>
      </c>
      <c r="D29" s="326">
        <v>15270</v>
      </c>
      <c r="E29" s="317">
        <v>13586</v>
      </c>
      <c r="F29" s="317">
        <v>528</v>
      </c>
      <c r="G29" s="317">
        <f>H25+H26+H27+H28</f>
        <v>14040</v>
      </c>
      <c r="H29" s="317"/>
      <c r="I29" s="317">
        <f>E29-G29</f>
        <v>-454</v>
      </c>
      <c r="J29" s="317">
        <v>13159</v>
      </c>
      <c r="K29" s="125"/>
      <c r="L29" s="153"/>
      <c r="M29" s="153"/>
    </row>
    <row r="30" spans="1:13" ht="14.15" customHeight="1" x14ac:dyDescent="0.35">
      <c r="A30" s="23"/>
      <c r="B30" s="126"/>
      <c r="C30" s="236" t="s">
        <v>18</v>
      </c>
      <c r="D30" s="325">
        <v>27917</v>
      </c>
      <c r="E30" s="316">
        <v>28157</v>
      </c>
      <c r="F30" s="316">
        <v>173.40600000000001</v>
      </c>
      <c r="G30" s="316">
        <v>22720.645659999998</v>
      </c>
      <c r="H30" s="316"/>
      <c r="I30" s="316">
        <f>E30-G30</f>
        <v>5436.3543400000017</v>
      </c>
      <c r="J30" s="316">
        <v>19031.72796</v>
      </c>
      <c r="K30" s="125"/>
      <c r="L30" s="153"/>
      <c r="M30" s="153"/>
    </row>
    <row r="31" spans="1:13" ht="14.15" customHeight="1" x14ac:dyDescent="0.3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95</v>
      </c>
      <c r="G31" s="316">
        <f>G32</f>
        <v>20771</v>
      </c>
      <c r="H31" s="316"/>
      <c r="I31" s="316">
        <f>I32+I33</f>
        <v>-497</v>
      </c>
      <c r="J31" s="316">
        <f>J32</f>
        <v>19447</v>
      </c>
      <c r="K31" s="125"/>
      <c r="L31" s="153"/>
      <c r="M31" s="153"/>
    </row>
    <row r="32" spans="1:13" ht="14.15" customHeight="1" x14ac:dyDescent="0.35">
      <c r="A32" s="22"/>
      <c r="B32" s="127"/>
      <c r="C32" s="235" t="s">
        <v>10</v>
      </c>
      <c r="D32" s="326">
        <v>18842</v>
      </c>
      <c r="E32" s="316">
        <v>18404</v>
      </c>
      <c r="F32" s="316">
        <f>96-F36</f>
        <v>95</v>
      </c>
      <c r="G32" s="316">
        <f>23870-G36</f>
        <v>20771</v>
      </c>
      <c r="H32" s="317">
        <v>1671</v>
      </c>
      <c r="I32" s="317">
        <f>E32-G32+H32</f>
        <v>-696</v>
      </c>
      <c r="J32" s="317">
        <f>22840-J36</f>
        <v>19447</v>
      </c>
      <c r="K32" s="125"/>
      <c r="L32" s="153"/>
      <c r="M32" s="153"/>
    </row>
    <row r="33" spans="1:13" ht="14.15" customHeight="1" thickBot="1" x14ac:dyDescent="0.4">
      <c r="A33" s="22"/>
      <c r="B33" s="127"/>
      <c r="C33" s="267" t="s">
        <v>84</v>
      </c>
      <c r="D33" s="327">
        <v>1870</v>
      </c>
      <c r="E33" s="317">
        <v>1870</v>
      </c>
      <c r="F33" s="317">
        <v>63</v>
      </c>
      <c r="G33" s="317">
        <f>H32</f>
        <v>1671</v>
      </c>
      <c r="H33" s="318"/>
      <c r="I33" s="318">
        <f t="shared" ref="I33:I38" si="0">E33-G33</f>
        <v>199</v>
      </c>
      <c r="J33" s="318">
        <v>1327</v>
      </c>
      <c r="K33" s="125"/>
      <c r="L33" s="153"/>
      <c r="M33" s="153"/>
    </row>
    <row r="34" spans="1:13" ht="15.75" customHeight="1" thickBot="1" x14ac:dyDescent="0.4">
      <c r="B34" s="116"/>
      <c r="C34" s="170" t="s">
        <v>105</v>
      </c>
      <c r="D34" s="328">
        <v>2500</v>
      </c>
      <c r="E34" s="319">
        <v>2500</v>
      </c>
      <c r="F34" s="319"/>
      <c r="G34" s="319">
        <v>1124.75325</v>
      </c>
      <c r="H34" s="319"/>
      <c r="I34" s="319">
        <f t="shared" si="0"/>
        <v>1375.24675</v>
      </c>
      <c r="J34" s="319">
        <v>2839.9100319999998</v>
      </c>
      <c r="K34" s="125"/>
      <c r="L34" s="153"/>
      <c r="M34" s="153"/>
    </row>
    <row r="35" spans="1:13" ht="14.15" customHeight="1" thickBot="1" x14ac:dyDescent="0.4">
      <c r="B35" s="116"/>
      <c r="C35" s="170" t="s">
        <v>13</v>
      </c>
      <c r="D35" s="329">
        <v>933</v>
      </c>
      <c r="E35" s="319">
        <v>933</v>
      </c>
      <c r="F35" s="319">
        <v>3</v>
      </c>
      <c r="G35" s="319">
        <v>511.76369</v>
      </c>
      <c r="H35" s="319"/>
      <c r="I35" s="319">
        <f t="shared" si="0"/>
        <v>421.23631</v>
      </c>
      <c r="J35" s="319">
        <v>504</v>
      </c>
      <c r="K35" s="125"/>
      <c r="L35" s="153"/>
      <c r="M35" s="153"/>
    </row>
    <row r="36" spans="1:13" ht="17.25" customHeight="1" thickBot="1" x14ac:dyDescent="0.4">
      <c r="B36" s="116"/>
      <c r="C36" s="170" t="s">
        <v>106</v>
      </c>
      <c r="D36" s="329">
        <v>3000</v>
      </c>
      <c r="E36" s="320">
        <v>3000</v>
      </c>
      <c r="F36" s="320">
        <v>1</v>
      </c>
      <c r="G36" s="320">
        <v>3099</v>
      </c>
      <c r="H36" s="320"/>
      <c r="I36" s="320">
        <f t="shared" si="0"/>
        <v>-99</v>
      </c>
      <c r="J36" s="320">
        <v>3393</v>
      </c>
      <c r="K36" s="125"/>
      <c r="L36" s="153"/>
      <c r="M36" s="153"/>
    </row>
    <row r="37" spans="1:13" ht="17.25" customHeight="1" thickBot="1" x14ac:dyDescent="0.4">
      <c r="B37" s="116"/>
      <c r="C37" s="170" t="s">
        <v>65</v>
      </c>
      <c r="D37" s="329">
        <v>7000</v>
      </c>
      <c r="E37" s="320">
        <v>7000</v>
      </c>
      <c r="F37" s="320">
        <v>5</v>
      </c>
      <c r="G37" s="320">
        <v>7000</v>
      </c>
      <c r="H37" s="320"/>
      <c r="I37" s="320">
        <f t="shared" si="0"/>
        <v>0</v>
      </c>
      <c r="J37" s="320">
        <v>7000</v>
      </c>
      <c r="K37" s="125"/>
      <c r="L37" s="153"/>
      <c r="M37" s="153"/>
    </row>
    <row r="38" spans="1:13" ht="14.15" customHeight="1" thickBot="1" x14ac:dyDescent="0.4">
      <c r="B38" s="116"/>
      <c r="C38" s="149" t="s">
        <v>108</v>
      </c>
      <c r="D38" s="329">
        <v>0</v>
      </c>
      <c r="E38" s="320">
        <v>0</v>
      </c>
      <c r="F38" s="320"/>
      <c r="G38" s="320">
        <v>138</v>
      </c>
      <c r="H38" s="320"/>
      <c r="I38" s="320">
        <f t="shared" si="0"/>
        <v>-138</v>
      </c>
      <c r="J38" s="320">
        <v>162</v>
      </c>
      <c r="K38" s="125"/>
      <c r="L38" s="153"/>
      <c r="M38" s="153"/>
    </row>
    <row r="39" spans="1:13" ht="16.5" customHeight="1" thickBot="1" x14ac:dyDescent="0.4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2434.6011100000001</v>
      </c>
      <c r="G39" s="321">
        <f>G20+G23+G34+G35+G36+G37+G38</f>
        <v>296387.15776999999</v>
      </c>
      <c r="H39" s="321">
        <f>H25+H26+H27+H28+H32</f>
        <v>15711</v>
      </c>
      <c r="I39" s="321">
        <f>I20+I23+I34+I35+I36+I37+I38</f>
        <v>36888.842230000009</v>
      </c>
      <c r="J39" s="321">
        <f>J20+J23+J34+J35+J36+J37+J38</f>
        <v>297893.11443999998</v>
      </c>
      <c r="K39" s="125"/>
      <c r="L39" s="153"/>
      <c r="M39" s="153"/>
    </row>
    <row r="40" spans="1:13" ht="14.15" customHeight="1" x14ac:dyDescent="0.3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5" customHeight="1" x14ac:dyDescent="0.3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5" customHeight="1" x14ac:dyDescent="0.35">
      <c r="B42" s="119"/>
      <c r="C42" s="192" t="s">
        <v>135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5" customHeight="1" x14ac:dyDescent="0.3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" thickBot="1" x14ac:dyDescent="0.4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3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4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195"/>
      <c r="M47" s="195"/>
    </row>
    <row r="48" spans="1:13" ht="12" customHeight="1" thickBot="1" x14ac:dyDescent="0.4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5" customHeight="1" thickBot="1" x14ac:dyDescent="0.4">
      <c r="B49" s="116"/>
      <c r="C49" s="387" t="s">
        <v>2</v>
      </c>
      <c r="D49" s="388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5" customHeight="1" thickBot="1" x14ac:dyDescent="0.4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5" customHeight="1" thickBot="1" x14ac:dyDescent="0.4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5" customHeight="1" thickBot="1" x14ac:dyDescent="0.4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5" customHeight="1" thickBot="1" x14ac:dyDescent="0.4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5" customHeight="1" thickBot="1" x14ac:dyDescent="0.4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49999999999999" customHeight="1" thickBot="1" x14ac:dyDescent="0.4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195"/>
      <c r="M55" s="195"/>
    </row>
    <row r="56" spans="2:13" s="3" customFormat="1" ht="47" thickBot="1" x14ac:dyDescent="0.4">
      <c r="B56" s="139"/>
      <c r="C56" s="175" t="s">
        <v>19</v>
      </c>
      <c r="D56" s="310" t="s">
        <v>20</v>
      </c>
      <c r="E56" s="291" t="str">
        <f>F19</f>
        <v>LANDET KVANTUM UKE 46</v>
      </c>
      <c r="F56" s="175" t="str">
        <f>G19</f>
        <v>LANDET KVANTUM T.O.M UKE 46</v>
      </c>
      <c r="G56" s="309" t="str">
        <f>I19</f>
        <v>RESTKVOTER</v>
      </c>
      <c r="H56" s="175" t="str">
        <f>J19</f>
        <v>LANDET KVANTUM T.O.M. UKE 46 2019</v>
      </c>
      <c r="I56" s="140"/>
      <c r="J56" s="140"/>
      <c r="K56" s="141"/>
      <c r="L56" s="140"/>
      <c r="M56" s="140"/>
    </row>
    <row r="57" spans="2:13" ht="14.15" customHeight="1" x14ac:dyDescent="0.35">
      <c r="B57" s="142"/>
      <c r="C57" s="274" t="s">
        <v>32</v>
      </c>
      <c r="D57" s="409">
        <v>5386</v>
      </c>
      <c r="E57" s="331">
        <v>69.80556</v>
      </c>
      <c r="F57" s="331">
        <v>1859.60744</v>
      </c>
      <c r="G57" s="411">
        <f>D57-F57-F58</f>
        <v>1437.2147000000004</v>
      </c>
      <c r="H57" s="331">
        <v>2255.5210699999998</v>
      </c>
      <c r="I57" s="157"/>
      <c r="J57" s="157"/>
      <c r="K57" s="184"/>
      <c r="L57" s="102"/>
      <c r="M57" s="102"/>
    </row>
    <row r="58" spans="2:13" ht="14.15" customHeight="1" x14ac:dyDescent="0.35">
      <c r="B58" s="142"/>
      <c r="C58" s="143" t="s">
        <v>29</v>
      </c>
      <c r="D58" s="410"/>
      <c r="E58" s="332"/>
      <c r="F58" s="332">
        <v>2089.1778599999998</v>
      </c>
      <c r="G58" s="412"/>
      <c r="H58" s="332">
        <v>1973.10023</v>
      </c>
      <c r="I58" s="157"/>
      <c r="J58" s="157"/>
      <c r="K58" s="184"/>
      <c r="L58" s="102"/>
      <c r="M58" s="102"/>
    </row>
    <row r="59" spans="2:13" ht="14.15" customHeight="1" thickBot="1" x14ac:dyDescent="0.4">
      <c r="B59" s="142"/>
      <c r="C59" s="144" t="s">
        <v>76</v>
      </c>
      <c r="D59" s="319">
        <v>200</v>
      </c>
      <c r="E59" s="333"/>
      <c r="F59" s="333">
        <v>108.02734</v>
      </c>
      <c r="G59" s="334">
        <f>D59-F59</f>
        <v>91.972660000000005</v>
      </c>
      <c r="H59" s="333">
        <v>88.32311</v>
      </c>
      <c r="I59" s="157"/>
      <c r="J59" s="157"/>
      <c r="K59" s="184"/>
      <c r="L59" s="102"/>
      <c r="M59" s="102"/>
    </row>
    <row r="60" spans="2:13" s="94" customFormat="1" ht="15.65" customHeight="1" x14ac:dyDescent="0.35">
      <c r="B60" s="158"/>
      <c r="C60" s="145" t="s">
        <v>58</v>
      </c>
      <c r="D60" s="335">
        <v>8078</v>
      </c>
      <c r="E60" s="335">
        <f>E61+E62+E63</f>
        <v>8.0938999999999997</v>
      </c>
      <c r="F60" s="335">
        <f>F61+F62+F63</f>
        <v>7870.80494</v>
      </c>
      <c r="G60" s="336">
        <f>D60-F60</f>
        <v>207.19506000000001</v>
      </c>
      <c r="H60" s="335">
        <f>H61+H62+H63</f>
        <v>8327.4512500000001</v>
      </c>
      <c r="I60" s="159"/>
      <c r="J60" s="159"/>
      <c r="K60" s="184"/>
      <c r="L60" s="102"/>
      <c r="M60" s="102"/>
    </row>
    <row r="61" spans="2:13" s="22" customFormat="1" ht="14.15" customHeight="1" x14ac:dyDescent="0.35">
      <c r="B61" s="146"/>
      <c r="C61" s="147" t="s">
        <v>33</v>
      </c>
      <c r="D61" s="337"/>
      <c r="E61" s="337">
        <v>0.84</v>
      </c>
      <c r="F61" s="337">
        <v>3802.7525000000001</v>
      </c>
      <c r="G61" s="338"/>
      <c r="H61" s="337">
        <v>3520.3591099999999</v>
      </c>
      <c r="I61" s="148"/>
      <c r="J61" s="148"/>
      <c r="K61" s="184"/>
      <c r="L61" s="102"/>
      <c r="M61" s="102"/>
    </row>
    <row r="62" spans="2:13" s="22" customFormat="1" ht="14.15" customHeight="1" x14ac:dyDescent="0.35">
      <c r="B62" s="146"/>
      <c r="C62" s="147" t="s">
        <v>34</v>
      </c>
      <c r="D62" s="337"/>
      <c r="E62" s="337">
        <v>3.5710999999999999</v>
      </c>
      <c r="F62" s="337">
        <v>2517.5351599999999</v>
      </c>
      <c r="G62" s="338"/>
      <c r="H62" s="337">
        <v>3167.05924</v>
      </c>
      <c r="I62" s="172"/>
      <c r="J62" s="172"/>
      <c r="K62" s="184"/>
      <c r="L62" s="102"/>
      <c r="M62" s="102"/>
    </row>
    <row r="63" spans="2:13" s="22" customFormat="1" ht="14.15" customHeight="1" thickBot="1" x14ac:dyDescent="0.4">
      <c r="B63" s="146"/>
      <c r="C63" s="208" t="s">
        <v>35</v>
      </c>
      <c r="D63" s="339"/>
      <c r="E63" s="339">
        <v>3.6827999999999999</v>
      </c>
      <c r="F63" s="339">
        <v>1550.51728</v>
      </c>
      <c r="G63" s="340"/>
      <c r="H63" s="339">
        <v>1640.0328999999999</v>
      </c>
      <c r="I63" s="172"/>
      <c r="J63" s="172"/>
      <c r="K63" s="184"/>
      <c r="L63" s="102"/>
      <c r="M63" s="102"/>
    </row>
    <row r="64" spans="2:13" ht="14.15" customHeight="1" thickBot="1" x14ac:dyDescent="0.4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5" customHeight="1" thickBot="1" x14ac:dyDescent="0.4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4">
      <c r="B66" s="114"/>
      <c r="C66" s="176" t="s">
        <v>9</v>
      </c>
      <c r="D66" s="321">
        <f>D57+D59+D60+D64</f>
        <v>13755</v>
      </c>
      <c r="E66" s="321">
        <f>E57+E58+E59+E60+E64+E65</f>
        <v>77.899460000000005</v>
      </c>
      <c r="F66" s="321">
        <f>F57+F58+F59+F60+F64+F65</f>
        <v>11927.61758</v>
      </c>
      <c r="G66" s="345">
        <f>D66-F66</f>
        <v>1827.3824199999999</v>
      </c>
      <c r="H66" s="321">
        <f>H57+H58+H59+H60+H64+H65</f>
        <v>12652.436009999999</v>
      </c>
      <c r="I66" s="169"/>
      <c r="J66" s="169"/>
      <c r="K66" s="184"/>
      <c r="L66" s="102"/>
      <c r="M66" s="102"/>
    </row>
    <row r="67" spans="2:13" s="3" customFormat="1" ht="19.399999999999999" customHeight="1" thickBot="1" x14ac:dyDescent="0.4">
      <c r="B67" s="154"/>
      <c r="C67" s="408" t="s">
        <v>114</v>
      </c>
      <c r="D67" s="408"/>
      <c r="E67" s="408"/>
      <c r="F67" s="408"/>
      <c r="G67" s="408"/>
      <c r="H67" s="171"/>
      <c r="I67" s="155"/>
      <c r="J67" s="155"/>
      <c r="K67" s="156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49999999999999" customHeight="1" thickBot="1" x14ac:dyDescent="0.4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195"/>
      <c r="M72" s="195"/>
    </row>
    <row r="73" spans="2:13" ht="4.5" customHeight="1" thickBot="1" x14ac:dyDescent="0.4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5" customHeight="1" thickBot="1" x14ac:dyDescent="0.4">
      <c r="B74" s="114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53"/>
      <c r="J74" s="153"/>
      <c r="K74" s="112"/>
      <c r="L74" s="133"/>
      <c r="M74" s="133"/>
    </row>
    <row r="75" spans="2:13" ht="14.5" x14ac:dyDescent="0.3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4.5" x14ac:dyDescent="0.3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7" thickBot="1" x14ac:dyDescent="0.4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5" customHeight="1" thickBot="1" x14ac:dyDescent="0.4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3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35">
      <c r="B80" s="219"/>
      <c r="C80" s="407"/>
      <c r="D80" s="407"/>
      <c r="E80" s="407"/>
      <c r="F80" s="407"/>
      <c r="G80" s="407"/>
      <c r="H80" s="407"/>
      <c r="I80" s="226"/>
      <c r="J80" s="227"/>
      <c r="K80" s="224"/>
      <c r="L80" s="227"/>
      <c r="M80" s="115"/>
    </row>
    <row r="81" spans="1:13" ht="6" customHeight="1" thickBot="1" x14ac:dyDescent="0.4">
      <c r="B81" s="219"/>
      <c r="C81" s="407"/>
      <c r="D81" s="407"/>
      <c r="E81" s="407"/>
      <c r="F81" s="407"/>
      <c r="G81" s="407"/>
      <c r="H81" s="407"/>
      <c r="I81" s="227"/>
      <c r="J81" s="227"/>
      <c r="K81" s="224"/>
      <c r="L81" s="227"/>
      <c r="M81" s="115"/>
    </row>
    <row r="82" spans="1:13" ht="14.15" customHeight="1" x14ac:dyDescent="0.3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263"/>
      <c r="M82" s="195"/>
    </row>
    <row r="83" spans="1:13" ht="5.25" customHeight="1" thickBot="1" x14ac:dyDescent="0.4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4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46</v>
      </c>
      <c r="G84" s="175" t="str">
        <f>G19</f>
        <v>LANDET KVANTUM T.O.M UKE 46</v>
      </c>
      <c r="H84" s="175" t="str">
        <f>I19</f>
        <v>RESTKVOTER</v>
      </c>
      <c r="I84" s="175" t="str">
        <f>J19</f>
        <v>LANDET KVANTUM T.O.M. UKE 46 2019</v>
      </c>
      <c r="J84" s="115"/>
      <c r="K84" s="10"/>
      <c r="L84" s="115"/>
      <c r="M84" s="115"/>
    </row>
    <row r="85" spans="1:13" ht="14.15" customHeight="1" x14ac:dyDescent="0.3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252.53620000000001</v>
      </c>
      <c r="G85" s="313">
        <f>G86+G87</f>
        <v>29493.119259999999</v>
      </c>
      <c r="H85" s="313">
        <f>H86+H87</f>
        <v>10226.880740000001</v>
      </c>
      <c r="I85" s="313">
        <f>I86+I87</f>
        <v>34777.562900000004</v>
      </c>
      <c r="J85" s="153"/>
      <c r="K85" s="125"/>
      <c r="L85" s="153"/>
      <c r="M85" s="153"/>
    </row>
    <row r="86" spans="1:13" ht="14.15" customHeight="1" x14ac:dyDescent="0.35">
      <c r="A86" s="117"/>
      <c r="B86" s="115"/>
      <c r="C86" s="230" t="s">
        <v>12</v>
      </c>
      <c r="D86" s="323">
        <v>39465</v>
      </c>
      <c r="E86" s="314">
        <v>38895</v>
      </c>
      <c r="F86" s="314">
        <v>206.63300000000001</v>
      </c>
      <c r="G86" s="314">
        <v>29197.46026</v>
      </c>
      <c r="H86" s="314">
        <f>E86-G86</f>
        <v>9697.5397400000002</v>
      </c>
      <c r="I86" s="314">
        <v>34320.463320000003</v>
      </c>
      <c r="J86" s="153"/>
      <c r="K86" s="125"/>
      <c r="L86" s="153"/>
      <c r="M86" s="153"/>
    </row>
    <row r="87" spans="1:13" ht="15" thickBot="1" x14ac:dyDescent="0.4">
      <c r="A87" s="117"/>
      <c r="B87" s="115"/>
      <c r="C87" s="269" t="s">
        <v>11</v>
      </c>
      <c r="D87" s="324">
        <v>750</v>
      </c>
      <c r="E87" s="315">
        <v>825</v>
      </c>
      <c r="F87" s="315">
        <v>45.903199999999998</v>
      </c>
      <c r="G87" s="315">
        <v>295.65899999999999</v>
      </c>
      <c r="H87" s="315">
        <f>E87-G87</f>
        <v>529.34100000000001</v>
      </c>
      <c r="I87" s="315">
        <v>457.09958</v>
      </c>
      <c r="J87" s="153"/>
      <c r="K87" s="125"/>
      <c r="L87" s="153"/>
      <c r="M87" s="153"/>
    </row>
    <row r="88" spans="1:13" ht="14.15" customHeight="1" x14ac:dyDescent="0.3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833.88559000000009</v>
      </c>
      <c r="G88" s="313">
        <f t="shared" si="2"/>
        <v>48542.76053</v>
      </c>
      <c r="H88" s="313">
        <f>H89+H94+H95</f>
        <v>22161.23947</v>
      </c>
      <c r="I88" s="313">
        <f t="shared" si="2"/>
        <v>48423.319390000004</v>
      </c>
      <c r="J88" s="153"/>
      <c r="K88" s="125"/>
      <c r="L88" s="153"/>
      <c r="M88" s="153"/>
    </row>
    <row r="89" spans="1:13" ht="15.75" customHeight="1" x14ac:dyDescent="0.3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704.71415999999999</v>
      </c>
      <c r="G89" s="316">
        <f t="shared" si="4"/>
        <v>37408.514049999998</v>
      </c>
      <c r="H89" s="316">
        <f>H90+H91+H92+H93</f>
        <v>16874.485950000002</v>
      </c>
      <c r="I89" s="316">
        <f t="shared" si="4"/>
        <v>37601.714940000005</v>
      </c>
      <c r="J89" s="153"/>
      <c r="K89" s="125"/>
      <c r="L89" s="153"/>
      <c r="M89" s="153"/>
    </row>
    <row r="90" spans="1:13" ht="14.15" customHeight="1" x14ac:dyDescent="0.35">
      <c r="A90" s="112"/>
      <c r="B90" s="133"/>
      <c r="C90" s="235" t="s">
        <v>22</v>
      </c>
      <c r="D90" s="326">
        <v>13337</v>
      </c>
      <c r="E90" s="317">
        <v>14871</v>
      </c>
      <c r="F90" s="317">
        <v>254.33188999999999</v>
      </c>
      <c r="G90" s="317">
        <v>6142.1230699999996</v>
      </c>
      <c r="H90" s="317">
        <f t="shared" ref="H90:H98" si="5">E90-G90</f>
        <v>8728.8769300000004</v>
      </c>
      <c r="I90" s="317">
        <v>6653.5909600000005</v>
      </c>
      <c r="J90" s="153"/>
      <c r="K90" s="125"/>
      <c r="L90" s="153"/>
      <c r="M90" s="153"/>
    </row>
    <row r="91" spans="1:13" ht="14.15" customHeight="1" x14ac:dyDescent="0.35">
      <c r="A91" s="112"/>
      <c r="B91" s="133"/>
      <c r="C91" s="235" t="s">
        <v>23</v>
      </c>
      <c r="D91" s="326">
        <v>13743</v>
      </c>
      <c r="E91" s="317">
        <v>15246</v>
      </c>
      <c r="F91" s="317">
        <v>280.41117000000003</v>
      </c>
      <c r="G91" s="317">
        <v>11217.18124</v>
      </c>
      <c r="H91" s="317">
        <f t="shared" si="5"/>
        <v>4028.8187600000001</v>
      </c>
      <c r="I91" s="317">
        <v>11105.08798</v>
      </c>
      <c r="J91" s="153"/>
      <c r="K91" s="125"/>
      <c r="L91" s="153"/>
      <c r="M91" s="153"/>
    </row>
    <row r="92" spans="1:13" ht="14.15" customHeight="1" x14ac:dyDescent="0.35">
      <c r="A92" s="112"/>
      <c r="B92" s="133"/>
      <c r="C92" s="235" t="s">
        <v>24</v>
      </c>
      <c r="D92" s="326">
        <v>14275</v>
      </c>
      <c r="E92" s="317">
        <v>15845</v>
      </c>
      <c r="F92" s="317">
        <v>146.44412</v>
      </c>
      <c r="G92" s="317">
        <v>11722.379199999999</v>
      </c>
      <c r="H92" s="317">
        <f t="shared" si="5"/>
        <v>4122.6208000000006</v>
      </c>
      <c r="I92" s="317">
        <v>11299.583350000001</v>
      </c>
      <c r="J92" s="153"/>
      <c r="K92" s="125"/>
      <c r="L92" s="153"/>
      <c r="M92" s="153"/>
    </row>
    <row r="93" spans="1:13" ht="14.15" customHeight="1" x14ac:dyDescent="0.35">
      <c r="A93" s="112"/>
      <c r="B93" s="133"/>
      <c r="C93" s="235" t="s">
        <v>82</v>
      </c>
      <c r="D93" s="326">
        <v>8691</v>
      </c>
      <c r="E93" s="317">
        <v>8321</v>
      </c>
      <c r="F93" s="317">
        <v>23.526979999999998</v>
      </c>
      <c r="G93" s="317">
        <v>8326.8305400000008</v>
      </c>
      <c r="H93" s="317">
        <f t="shared" si="5"/>
        <v>-5.8305400000008376</v>
      </c>
      <c r="I93" s="317">
        <v>8543.4526499999993</v>
      </c>
      <c r="J93" s="153"/>
      <c r="K93" s="125"/>
      <c r="L93" s="153"/>
      <c r="M93" s="153"/>
    </row>
    <row r="94" spans="1:13" ht="14.15" customHeight="1" x14ac:dyDescent="0.35">
      <c r="A94" s="112"/>
      <c r="B94" s="133"/>
      <c r="C94" s="236" t="s">
        <v>29</v>
      </c>
      <c r="D94" s="325">
        <v>11810</v>
      </c>
      <c r="E94" s="316">
        <v>11123</v>
      </c>
      <c r="F94" s="316">
        <v>28.284199999999998</v>
      </c>
      <c r="G94" s="316">
        <v>9323.7019500000006</v>
      </c>
      <c r="H94" s="316">
        <f t="shared" si="5"/>
        <v>1799.2980499999994</v>
      </c>
      <c r="I94" s="316">
        <v>8942.5535099999997</v>
      </c>
      <c r="J94" s="153"/>
      <c r="K94" s="125"/>
      <c r="L94" s="153"/>
      <c r="M94" s="153"/>
    </row>
    <row r="95" spans="1:13" ht="14.15" customHeight="1" thickBot="1" x14ac:dyDescent="0.4">
      <c r="A95" s="117"/>
      <c r="B95" s="39"/>
      <c r="C95" s="237" t="s">
        <v>79</v>
      </c>
      <c r="D95" s="346">
        <v>5249</v>
      </c>
      <c r="E95" s="347">
        <v>5298</v>
      </c>
      <c r="F95" s="347">
        <v>100.88723</v>
      </c>
      <c r="G95" s="347">
        <v>1810.5445299999999</v>
      </c>
      <c r="H95" s="347">
        <f t="shared" si="5"/>
        <v>3487.4554699999999</v>
      </c>
      <c r="I95" s="347">
        <v>1879.0509400000001</v>
      </c>
      <c r="J95" s="153"/>
      <c r="K95" s="125"/>
      <c r="L95" s="153"/>
      <c r="M95" s="153"/>
    </row>
    <row r="96" spans="1:13" ht="15" thickBot="1" x14ac:dyDescent="0.4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13.54876</v>
      </c>
      <c r="H96" s="319">
        <f t="shared" si="5"/>
        <v>337.45123999999998</v>
      </c>
      <c r="I96" s="319">
        <v>21.309719999999999</v>
      </c>
      <c r="J96" s="153"/>
      <c r="K96" s="125"/>
      <c r="L96" s="153"/>
      <c r="M96" s="153"/>
    </row>
    <row r="97" spans="1:13" ht="17" thickBot="1" x14ac:dyDescent="0.4">
      <c r="A97" s="117"/>
      <c r="B97" s="115"/>
      <c r="C97" s="170" t="s">
        <v>61</v>
      </c>
      <c r="D97" s="329">
        <v>300</v>
      </c>
      <c r="E97" s="320">
        <v>300</v>
      </c>
      <c r="F97" s="320"/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4">
      <c r="A98" s="117"/>
      <c r="B98" s="115"/>
      <c r="C98" s="228" t="s">
        <v>111</v>
      </c>
      <c r="D98" s="329"/>
      <c r="E98" s="320"/>
      <c r="F98" s="320">
        <v>1</v>
      </c>
      <c r="G98" s="320">
        <v>50</v>
      </c>
      <c r="H98" s="320">
        <f t="shared" si="5"/>
        <v>-50</v>
      </c>
      <c r="I98" s="320">
        <v>57</v>
      </c>
      <c r="J98" s="153"/>
      <c r="K98" s="125"/>
      <c r="L98" s="153"/>
      <c r="M98" s="153"/>
    </row>
    <row r="99" spans="1:13" ht="16" thickBot="1" x14ac:dyDescent="0.4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1087.4217900000001</v>
      </c>
      <c r="G99" s="321">
        <f t="shared" si="6"/>
        <v>78399.428550000011</v>
      </c>
      <c r="H99" s="321">
        <f>H85+H88+H96+H97+H98</f>
        <v>32675.571449999999</v>
      </c>
      <c r="I99" s="321">
        <f>I85+I88+I96+I97+I98</f>
        <v>83579.192010000013</v>
      </c>
      <c r="J99" s="153"/>
      <c r="K99" s="125"/>
      <c r="L99" s="153"/>
      <c r="M99" s="153"/>
    </row>
    <row r="100" spans="1:13" ht="14.5" x14ac:dyDescent="0.3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35">
      <c r="B101" s="13"/>
      <c r="C101" s="192" t="s">
        <v>131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3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" thickBot="1" x14ac:dyDescent="0.4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4">
      <c r="A105" s="77"/>
      <c r="C105" s="62" t="s">
        <v>37</v>
      </c>
      <c r="I105" s="77"/>
      <c r="J105" s="77"/>
      <c r="L105" s="77"/>
      <c r="M105" s="77"/>
    </row>
    <row r="106" spans="1:13" ht="17.149999999999999" customHeight="1" thickTop="1" x14ac:dyDescent="0.35">
      <c r="B106" s="395" t="s">
        <v>1</v>
      </c>
      <c r="C106" s="396"/>
      <c r="D106" s="396"/>
      <c r="E106" s="396"/>
      <c r="F106" s="396"/>
      <c r="G106" s="396"/>
      <c r="H106" s="396"/>
      <c r="I106" s="396"/>
      <c r="J106" s="396"/>
      <c r="K106" s="397"/>
      <c r="L106" s="195"/>
      <c r="M106" s="195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5" customHeight="1" thickBot="1" x14ac:dyDescent="0.4">
      <c r="B108" s="2"/>
      <c r="C108" s="398" t="s">
        <v>2</v>
      </c>
      <c r="D108" s="399"/>
      <c r="E108" s="398" t="s">
        <v>20</v>
      </c>
      <c r="F108" s="399"/>
      <c r="G108" s="398" t="s">
        <v>21</v>
      </c>
      <c r="H108" s="399"/>
      <c r="I108" s="38"/>
      <c r="J108" s="153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5" customHeight="1" x14ac:dyDescent="0.3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5" customHeight="1" x14ac:dyDescent="0.3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5" customHeight="1" thickBot="1" x14ac:dyDescent="0.4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5" customHeight="1" thickBot="1" x14ac:dyDescent="0.4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3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49999999999999" customHeight="1" x14ac:dyDescent="0.3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195"/>
      <c r="M116" s="195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4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46</v>
      </c>
      <c r="G118" s="175" t="str">
        <f>G19</f>
        <v>LANDET KVANTUM T.O.M UKE 46</v>
      </c>
      <c r="H118" s="175" t="str">
        <f>I19</f>
        <v>RESTKVOTER</v>
      </c>
      <c r="I118" s="292" t="str">
        <f>J19</f>
        <v>LANDET KVANTUM T.O.M. UKE 46 2019</v>
      </c>
      <c r="J118" s="4"/>
      <c r="K118" s="1"/>
      <c r="L118" s="4"/>
      <c r="M118" s="4"/>
    </row>
    <row r="119" spans="2:13" s="68" customFormat="1" ht="14.15" customHeight="1" x14ac:dyDescent="0.3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8">
        <f t="shared" ref="F119:H119" si="8">F120+F121+F122</f>
        <v>444.19319999999999</v>
      </c>
      <c r="G119" s="348">
        <f t="shared" si="8"/>
        <v>49521.357630000006</v>
      </c>
      <c r="H119" s="349">
        <f t="shared" si="8"/>
        <v>15407.15149</v>
      </c>
      <c r="I119" s="349">
        <f>I120+I121+I122</f>
        <v>45670.189689999999</v>
      </c>
      <c r="J119" s="153"/>
      <c r="K119" s="125"/>
      <c r="L119" s="153"/>
      <c r="M119" s="153"/>
    </row>
    <row r="120" spans="2:13" ht="14.15" customHeight="1" x14ac:dyDescent="0.35">
      <c r="B120" s="9"/>
      <c r="C120" s="230" t="s">
        <v>12</v>
      </c>
      <c r="D120" s="350">
        <v>45176</v>
      </c>
      <c r="E120" s="350">
        <v>41266</v>
      </c>
      <c r="F120" s="350">
        <v>310.66604999999998</v>
      </c>
      <c r="G120" s="350">
        <v>42146.445010000003</v>
      </c>
      <c r="H120" s="351">
        <v>13256.07516</v>
      </c>
      <c r="I120" s="351">
        <v>38843.37111</v>
      </c>
      <c r="J120" s="153"/>
      <c r="K120" s="125"/>
      <c r="L120" s="153"/>
      <c r="M120" s="153"/>
    </row>
    <row r="121" spans="2:13" ht="14.15" customHeight="1" x14ac:dyDescent="0.35">
      <c r="B121" s="9"/>
      <c r="C121" s="230" t="s">
        <v>11</v>
      </c>
      <c r="D121" s="350">
        <v>10794</v>
      </c>
      <c r="E121" s="350">
        <v>10413</v>
      </c>
      <c r="F121" s="350">
        <v>133.52715000000001</v>
      </c>
      <c r="G121" s="350">
        <v>7374.9126200000001</v>
      </c>
      <c r="H121" s="351">
        <v>1651.0763300000001</v>
      </c>
      <c r="I121" s="351">
        <v>6826.8185800000001</v>
      </c>
      <c r="J121" s="153"/>
      <c r="K121" s="125"/>
      <c r="L121" s="153"/>
      <c r="M121" s="153"/>
    </row>
    <row r="122" spans="2:13" ht="15" thickBot="1" x14ac:dyDescent="0.4">
      <c r="B122" s="9"/>
      <c r="C122" s="231" t="s">
        <v>39</v>
      </c>
      <c r="D122" s="352">
        <v>500</v>
      </c>
      <c r="E122" s="352">
        <v>500</v>
      </c>
      <c r="F122" s="352"/>
      <c r="G122" s="352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4">
      <c r="B123" s="96"/>
      <c r="C123" s="232" t="s">
        <v>124</v>
      </c>
      <c r="D123" s="354">
        <v>38155</v>
      </c>
      <c r="E123" s="354">
        <v>34642</v>
      </c>
      <c r="F123" s="354">
        <v>53</v>
      </c>
      <c r="G123" s="354">
        <f>25825.73422+6899</f>
        <v>32724.734219999998</v>
      </c>
      <c r="H123" s="355">
        <f>E123-G123</f>
        <v>1917.2657800000015</v>
      </c>
      <c r="I123" s="355">
        <v>27884.295620000001</v>
      </c>
      <c r="J123" s="97"/>
      <c r="K123" s="125"/>
      <c r="L123" s="153"/>
      <c r="M123" s="153"/>
    </row>
    <row r="124" spans="2:13" s="68" customFormat="1" ht="14.25" customHeight="1" thickBot="1" x14ac:dyDescent="0.4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6">
        <f>F125+F130+F133</f>
        <v>1785.3601000000001</v>
      </c>
      <c r="G124" s="356">
        <f>G133+G130+G125</f>
        <v>52148.698049999999</v>
      </c>
      <c r="H124" s="357">
        <f>H125+H130+H133</f>
        <v>1469.3019499999991</v>
      </c>
      <c r="I124" s="357">
        <f>I125+I130+I133</f>
        <v>59464.191800000001</v>
      </c>
      <c r="J124" s="115"/>
      <c r="K124" s="125"/>
      <c r="L124" s="153"/>
      <c r="M124" s="153"/>
    </row>
    <row r="125" spans="2:13" ht="15.75" customHeight="1" x14ac:dyDescent="0.3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8">
        <f>F126+F127+F128+F129</f>
        <v>1578.1422400000001</v>
      </c>
      <c r="G125" s="358">
        <f>G126+G127+G129+G128</f>
        <v>38176.545539999999</v>
      </c>
      <c r="H125" s="359">
        <f>H126+H127+H128+H129</f>
        <v>2328.454459999999</v>
      </c>
      <c r="I125" s="359">
        <f>I126+I127+I128+I129</f>
        <v>45553.943210000005</v>
      </c>
      <c r="J125" s="4"/>
      <c r="K125" s="125"/>
      <c r="L125" s="153"/>
      <c r="M125" s="153"/>
    </row>
    <row r="126" spans="2:13" s="22" customFormat="1" ht="14.15" customHeight="1" x14ac:dyDescent="0.35">
      <c r="B126" s="45"/>
      <c r="C126" s="235" t="s">
        <v>22</v>
      </c>
      <c r="D126" s="360">
        <v>11917</v>
      </c>
      <c r="E126" s="360">
        <v>12974</v>
      </c>
      <c r="F126" s="360">
        <v>349.53055999999998</v>
      </c>
      <c r="G126" s="360">
        <v>9412.9289700000008</v>
      </c>
      <c r="H126" s="337">
        <f t="shared" ref="H126:H138" si="9">E126-G126</f>
        <v>3561.0710299999992</v>
      </c>
      <c r="I126" s="337">
        <v>8910.2365300000001</v>
      </c>
      <c r="J126" s="46"/>
      <c r="K126" s="125"/>
      <c r="L126" s="153"/>
      <c r="M126" s="153"/>
    </row>
    <row r="127" spans="2:13" s="22" customFormat="1" ht="14.15" customHeight="1" x14ac:dyDescent="0.35">
      <c r="B127" s="127"/>
      <c r="C127" s="235" t="s">
        <v>23</v>
      </c>
      <c r="D127" s="360">
        <v>12852</v>
      </c>
      <c r="E127" s="360">
        <v>10721</v>
      </c>
      <c r="F127" s="360">
        <v>308.94132999999999</v>
      </c>
      <c r="G127" s="360">
        <f>10906.63764-111</f>
        <v>10795.637640000001</v>
      </c>
      <c r="H127" s="337">
        <f t="shared" si="9"/>
        <v>-74.637640000000829</v>
      </c>
      <c r="I127" s="337">
        <v>12203.21226</v>
      </c>
      <c r="J127" s="133"/>
      <c r="K127" s="125"/>
      <c r="L127" s="153"/>
      <c r="M127" s="153"/>
    </row>
    <row r="128" spans="2:13" s="22" customFormat="1" ht="14.15" customHeight="1" x14ac:dyDescent="0.35">
      <c r="B128" s="127"/>
      <c r="C128" s="235" t="s">
        <v>24</v>
      </c>
      <c r="D128" s="360">
        <v>11166</v>
      </c>
      <c r="E128" s="360">
        <v>8994</v>
      </c>
      <c r="F128" s="360">
        <v>578.70974999999999</v>
      </c>
      <c r="G128" s="360">
        <f>14532.40648-3712</f>
        <v>10820.40648</v>
      </c>
      <c r="H128" s="337">
        <f t="shared" si="9"/>
        <v>-1826.4064799999996</v>
      </c>
      <c r="I128" s="337">
        <v>13165.15508</v>
      </c>
      <c r="J128" s="133"/>
      <c r="K128" s="125"/>
      <c r="L128" s="153"/>
      <c r="M128" s="153"/>
    </row>
    <row r="129" spans="2:13" s="22" customFormat="1" ht="14.15" customHeight="1" x14ac:dyDescent="0.35">
      <c r="B129" s="127"/>
      <c r="C129" s="235" t="s">
        <v>82</v>
      </c>
      <c r="D129" s="360">
        <v>9034</v>
      </c>
      <c r="E129" s="360">
        <v>7816</v>
      </c>
      <c r="F129" s="360">
        <v>340.9606</v>
      </c>
      <c r="G129" s="360">
        <f>10222.57245-3075</f>
        <v>7147.5724499999997</v>
      </c>
      <c r="H129" s="337">
        <f t="shared" si="9"/>
        <v>668.42755000000034</v>
      </c>
      <c r="I129" s="337">
        <v>11275.33934</v>
      </c>
      <c r="J129" s="133"/>
      <c r="K129" s="125"/>
      <c r="L129" s="153"/>
      <c r="M129" s="153"/>
    </row>
    <row r="130" spans="2:13" s="23" customFormat="1" ht="14.15" customHeight="1" x14ac:dyDescent="0.35">
      <c r="B130" s="20"/>
      <c r="C130" s="236" t="s">
        <v>18</v>
      </c>
      <c r="D130" s="361">
        <f>D132+D131</f>
        <v>6380</v>
      </c>
      <c r="E130" s="361">
        <v>5913</v>
      </c>
      <c r="F130" s="361"/>
      <c r="G130" s="361">
        <v>6397.0968899999998</v>
      </c>
      <c r="H130" s="362">
        <f t="shared" si="9"/>
        <v>-484.0968899999998</v>
      </c>
      <c r="I130" s="362">
        <v>6598.3175899999997</v>
      </c>
      <c r="J130" s="39"/>
      <c r="K130" s="125"/>
      <c r="L130" s="153"/>
      <c r="M130" s="153"/>
    </row>
    <row r="131" spans="2:13" ht="14.15" customHeight="1" x14ac:dyDescent="0.35">
      <c r="B131" s="9"/>
      <c r="C131" s="235" t="s">
        <v>40</v>
      </c>
      <c r="D131" s="360">
        <v>5880</v>
      </c>
      <c r="E131" s="360">
        <f>E130-500</f>
        <v>5413</v>
      </c>
      <c r="F131" s="360"/>
      <c r="G131" s="360">
        <v>6249.3161399999999</v>
      </c>
      <c r="H131" s="337">
        <f t="shared" si="9"/>
        <v>-836.3161399999999</v>
      </c>
      <c r="I131" s="337">
        <v>6316.4246300000004</v>
      </c>
      <c r="J131" s="115"/>
      <c r="K131" s="125"/>
      <c r="L131" s="153"/>
      <c r="M131" s="153"/>
    </row>
    <row r="132" spans="2:13" ht="14.15" customHeight="1" x14ac:dyDescent="0.35">
      <c r="B132" s="20"/>
      <c r="C132" s="235" t="s">
        <v>41</v>
      </c>
      <c r="D132" s="360">
        <v>500</v>
      </c>
      <c r="E132" s="360">
        <v>500</v>
      </c>
      <c r="F132" s="360"/>
      <c r="G132" s="360">
        <f>G130-G131</f>
        <v>147.7807499999999</v>
      </c>
      <c r="H132" s="337">
        <f t="shared" si="9"/>
        <v>352.2192500000001</v>
      </c>
      <c r="I132" s="337">
        <f>I130-I131</f>
        <v>281.89295999999922</v>
      </c>
      <c r="J132" s="39"/>
      <c r="K132" s="125"/>
      <c r="L132" s="153"/>
      <c r="M132" s="153"/>
    </row>
    <row r="133" spans="2:13" ht="15" thickBot="1" x14ac:dyDescent="0.4">
      <c r="B133" s="9"/>
      <c r="C133" s="237" t="s">
        <v>79</v>
      </c>
      <c r="D133" s="363">
        <v>8119</v>
      </c>
      <c r="E133" s="363">
        <v>7200</v>
      </c>
      <c r="F133" s="363">
        <v>207.21786</v>
      </c>
      <c r="G133" s="363">
        <v>7575.0556200000001</v>
      </c>
      <c r="H133" s="364">
        <f t="shared" si="9"/>
        <v>-375.05562000000009</v>
      </c>
      <c r="I133" s="364">
        <v>7311.9309999999996</v>
      </c>
      <c r="J133" s="115"/>
      <c r="K133" s="125"/>
      <c r="L133" s="153"/>
      <c r="M133" s="153"/>
    </row>
    <row r="134" spans="2:13" s="68" customFormat="1" ht="15" thickBot="1" x14ac:dyDescent="0.4">
      <c r="B134" s="9"/>
      <c r="C134" s="233" t="s">
        <v>13</v>
      </c>
      <c r="D134" s="356">
        <v>139</v>
      </c>
      <c r="E134" s="356">
        <f>D134</f>
        <v>139</v>
      </c>
      <c r="F134" s="356">
        <v>0.59940000000000004</v>
      </c>
      <c r="G134" s="356">
        <v>16</v>
      </c>
      <c r="H134" s="341">
        <f t="shared" si="9"/>
        <v>123</v>
      </c>
      <c r="I134" s="341">
        <v>14.279450000000001</v>
      </c>
      <c r="J134" s="115"/>
      <c r="K134" s="125"/>
      <c r="L134" s="153"/>
      <c r="M134" s="153"/>
    </row>
    <row r="135" spans="2:13" s="68" customFormat="1" ht="15" thickBot="1" x14ac:dyDescent="0.4">
      <c r="B135" s="9"/>
      <c r="C135" s="238" t="s">
        <v>42</v>
      </c>
      <c r="D135" s="365">
        <v>250</v>
      </c>
      <c r="E135" s="365">
        <v>250</v>
      </c>
      <c r="F135" s="365"/>
      <c r="G135" s="365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7" thickBot="1" x14ac:dyDescent="0.4">
      <c r="B136" s="9"/>
      <c r="C136" s="238" t="s">
        <v>126</v>
      </c>
      <c r="D136" s="356">
        <v>2000</v>
      </c>
      <c r="E136" s="356">
        <v>2000</v>
      </c>
      <c r="F136" s="356">
        <v>8</v>
      </c>
      <c r="G136" s="356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7" thickBot="1" x14ac:dyDescent="0.4">
      <c r="B137" s="9"/>
      <c r="C137" s="207" t="s">
        <v>108</v>
      </c>
      <c r="D137" s="367"/>
      <c r="E137" s="367"/>
      <c r="F137" s="367">
        <v>40</v>
      </c>
      <c r="G137" s="367">
        <v>1254</v>
      </c>
      <c r="H137" s="368">
        <f t="shared" si="9"/>
        <v>-1254</v>
      </c>
      <c r="I137" s="368">
        <v>794</v>
      </c>
      <c r="J137" s="115"/>
      <c r="K137" s="125"/>
      <c r="L137" s="153"/>
      <c r="M137" s="153"/>
    </row>
    <row r="138" spans="2:13" s="3" customFormat="1" ht="16" thickBot="1" x14ac:dyDescent="0.4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69">
        <f>F119+F123+F124+F134+F135+F136+F137</f>
        <v>2331.1527000000001</v>
      </c>
      <c r="G138" s="369">
        <f>G119+G123+G124+G134+G135+G136+G137</f>
        <v>137923.08370000002</v>
      </c>
      <c r="H138" s="321">
        <f t="shared" si="9"/>
        <v>4904.9162999999826</v>
      </c>
      <c r="I138" s="321">
        <f>I119+I123+I124+I134+I135+I136+I137</f>
        <v>136092.85155999998</v>
      </c>
      <c r="J138" s="169"/>
      <c r="K138" s="125"/>
      <c r="L138" s="153"/>
      <c r="M138" s="153"/>
    </row>
    <row r="139" spans="2:13" s="3" customFormat="1" ht="14.25" customHeight="1" x14ac:dyDescent="0.3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3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35">
      <c r="B141" s="114"/>
      <c r="C141" s="192" t="s">
        <v>136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35">
      <c r="B142" s="114"/>
      <c r="C142" s="120" t="s">
        <v>137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3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" thickBot="1" x14ac:dyDescent="0.4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3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3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3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4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4">
      <c r="B150" s="116"/>
      <c r="C150" s="387" t="s">
        <v>2</v>
      </c>
      <c r="D150" s="388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3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3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4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" thickBot="1" x14ac:dyDescent="0.4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3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3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3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4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47" thickBot="1" x14ac:dyDescent="0.4">
      <c r="B159" s="116"/>
      <c r="C159" s="103" t="s">
        <v>19</v>
      </c>
      <c r="D159" s="373" t="s">
        <v>20</v>
      </c>
      <c r="E159" s="103" t="str">
        <f>F19</f>
        <v>LANDET KVANTUM UKE 46</v>
      </c>
      <c r="F159" s="103" t="str">
        <f>G19</f>
        <v>LANDET KVANTUM T.O.M UKE 46</v>
      </c>
      <c r="G159" s="103" t="str">
        <f>I19</f>
        <v>RESTKVOTER</v>
      </c>
      <c r="H159" s="103" t="str">
        <f>J19</f>
        <v>LANDET KVANTUM T.O.M. UKE 46 2019</v>
      </c>
      <c r="I159" s="115"/>
      <c r="J159" s="115"/>
      <c r="K159" s="117"/>
      <c r="L159" s="115"/>
      <c r="M159" s="115"/>
    </row>
    <row r="160" spans="2:13" ht="15" customHeight="1" thickBot="1" x14ac:dyDescent="0.4">
      <c r="B160" s="116"/>
      <c r="C160" s="108" t="s">
        <v>5</v>
      </c>
      <c r="D160" s="370">
        <v>36085</v>
      </c>
      <c r="E160" s="293">
        <v>54.326799999999999</v>
      </c>
      <c r="F160" s="293">
        <v>30628.69931</v>
      </c>
      <c r="G160" s="293">
        <f>D160-F160</f>
        <v>5456.30069</v>
      </c>
      <c r="H160" s="293">
        <v>21535.203669999999</v>
      </c>
      <c r="I160" s="44"/>
      <c r="J160" s="115"/>
      <c r="K160" s="117"/>
      <c r="L160" s="115"/>
      <c r="M160" s="115"/>
    </row>
    <row r="161" spans="1:13" ht="15" customHeight="1" thickBot="1" x14ac:dyDescent="0.4">
      <c r="B161" s="116"/>
      <c r="C161" s="111" t="s">
        <v>41</v>
      </c>
      <c r="D161" s="370">
        <v>100</v>
      </c>
      <c r="E161" s="293">
        <v>6.0999999999999999E-2</v>
      </c>
      <c r="F161" s="293">
        <v>13.96541</v>
      </c>
      <c r="G161" s="293">
        <f>D161-F161</f>
        <v>86.034589999999994</v>
      </c>
      <c r="H161" s="293">
        <v>29.325669999999999</v>
      </c>
      <c r="I161" s="44"/>
      <c r="J161" s="115"/>
      <c r="K161" s="117"/>
      <c r="L161" s="115"/>
      <c r="M161" s="115"/>
    </row>
    <row r="162" spans="1:13" ht="15" customHeight="1" thickBot="1" x14ac:dyDescent="0.4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4">
      <c r="A163" s="115"/>
      <c r="B163" s="116"/>
      <c r="C163" s="109" t="s">
        <v>52</v>
      </c>
      <c r="D163" s="372">
        <f>SUM(D160:D162)</f>
        <v>36219</v>
      </c>
      <c r="E163" s="295">
        <f>SUM(E160:E162)</f>
        <v>54.387799999999999</v>
      </c>
      <c r="F163" s="295">
        <f>SUM(F160:F162)</f>
        <v>30642.664720000001</v>
      </c>
      <c r="G163" s="295">
        <f>D163-F163</f>
        <v>5576.3352799999993</v>
      </c>
      <c r="H163" s="295">
        <f>SUM(H160:H162)</f>
        <v>21564.529339999997</v>
      </c>
      <c r="I163" s="44"/>
      <c r="J163" s="115"/>
      <c r="K163" s="117"/>
      <c r="L163" s="115"/>
      <c r="M163" s="115"/>
    </row>
    <row r="164" spans="1:13" ht="21" customHeight="1" thickBot="1" x14ac:dyDescent="0.4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49999999999999" customHeight="1" thickTop="1" x14ac:dyDescent="0.35">
      <c r="B166" s="413" t="s">
        <v>1</v>
      </c>
      <c r="C166" s="414"/>
      <c r="D166" s="414"/>
      <c r="E166" s="414"/>
      <c r="F166" s="414"/>
      <c r="G166" s="414"/>
      <c r="H166" s="414"/>
      <c r="I166" s="414"/>
      <c r="J166" s="414"/>
      <c r="K166" s="415"/>
      <c r="L166" s="186"/>
      <c r="M166" s="186"/>
    </row>
    <row r="167" spans="1:13" ht="6" customHeight="1" thickBot="1" x14ac:dyDescent="0.4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4">
      <c r="B168" s="29"/>
      <c r="C168" s="387" t="s">
        <v>2</v>
      </c>
      <c r="D168" s="388"/>
      <c r="E168" s="387" t="s">
        <v>53</v>
      </c>
      <c r="F168" s="388"/>
      <c r="G168" s="387" t="s">
        <v>54</v>
      </c>
      <c r="H168" s="388"/>
      <c r="I168" s="81"/>
      <c r="J168" s="81"/>
      <c r="K168" s="30"/>
      <c r="L168" s="140"/>
      <c r="M168" s="140"/>
    </row>
    <row r="169" spans="1:13" ht="14.25" customHeight="1" x14ac:dyDescent="0.3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3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3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5" customHeight="1" thickBot="1" x14ac:dyDescent="0.4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5" customHeight="1" thickBot="1" x14ac:dyDescent="0.4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3" customHeight="1" x14ac:dyDescent="0.3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3" customHeight="1" x14ac:dyDescent="0.3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4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thickBot="1" x14ac:dyDescent="0.4">
      <c r="B177" s="389" t="s">
        <v>8</v>
      </c>
      <c r="C177" s="390"/>
      <c r="D177" s="390"/>
      <c r="E177" s="390"/>
      <c r="F177" s="390"/>
      <c r="G177" s="390"/>
      <c r="H177" s="390"/>
      <c r="I177" s="390"/>
      <c r="J177" s="390"/>
      <c r="K177" s="391"/>
      <c r="L177" s="186"/>
      <c r="M177" s="186"/>
    </row>
    <row r="178" spans="1:13" ht="4.5" customHeight="1" thickBot="1" x14ac:dyDescent="0.4">
      <c r="B178" s="54"/>
      <c r="C178" s="374"/>
      <c r="D178" s="375"/>
      <c r="E178" s="375"/>
      <c r="F178" s="375"/>
      <c r="G178" s="375"/>
      <c r="H178" s="375"/>
      <c r="I178" s="376"/>
      <c r="J178" s="84"/>
      <c r="K178" s="55"/>
      <c r="L178" s="84"/>
      <c r="M178" s="84"/>
    </row>
    <row r="179" spans="1:13" ht="47" thickBot="1" x14ac:dyDescent="0.4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46</v>
      </c>
      <c r="G179" s="103" t="str">
        <f>G19</f>
        <v>LANDET KVANTUM T.O.M UKE 46</v>
      </c>
      <c r="H179" s="103" t="str">
        <f>I19</f>
        <v>RESTKVOTER</v>
      </c>
      <c r="I179" s="103" t="str">
        <f>J19</f>
        <v>LANDET KVANTUM T.O.M. UKE 46 2019</v>
      </c>
      <c r="J179" s="140"/>
      <c r="K179" s="30"/>
      <c r="L179" s="140"/>
      <c r="M179" s="140"/>
    </row>
    <row r="180" spans="1:13" ht="14.15" customHeight="1" x14ac:dyDescent="0.3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09">
        <f>F181+F182+F183+F184</f>
        <v>869.8644700000001</v>
      </c>
      <c r="G180" s="209">
        <f t="shared" si="11"/>
        <v>28600.568230000001</v>
      </c>
      <c r="H180" s="296">
        <f t="shared" si="11"/>
        <v>1688.4317700000001</v>
      </c>
      <c r="I180" s="296">
        <f>SUM(I181:I184)</f>
        <v>39463.417969999995</v>
      </c>
      <c r="J180" s="78"/>
      <c r="K180" s="56"/>
      <c r="L180" s="188"/>
      <c r="M180" s="188"/>
    </row>
    <row r="181" spans="1:13" ht="14.15" customHeight="1" x14ac:dyDescent="0.35">
      <c r="B181" s="49"/>
      <c r="C181" s="264" t="s">
        <v>72</v>
      </c>
      <c r="D181" s="258">
        <v>16288</v>
      </c>
      <c r="E181" s="258">
        <v>18521</v>
      </c>
      <c r="F181" s="258">
        <v>574.32537000000002</v>
      </c>
      <c r="G181" s="258">
        <v>20002.73674</v>
      </c>
      <c r="H181" s="297">
        <f t="shared" ref="H181:H186" si="12">E181-G181</f>
        <v>-1481.7367400000003</v>
      </c>
      <c r="I181" s="297">
        <v>29178.97508</v>
      </c>
      <c r="J181" s="78"/>
      <c r="K181" s="56"/>
      <c r="L181" s="188"/>
      <c r="M181" s="188"/>
    </row>
    <row r="182" spans="1:13" ht="14.15" customHeight="1" x14ac:dyDescent="0.35">
      <c r="B182" s="49"/>
      <c r="C182" s="105" t="s">
        <v>11</v>
      </c>
      <c r="D182" s="258">
        <v>4239</v>
      </c>
      <c r="E182" s="258">
        <v>4820</v>
      </c>
      <c r="F182" s="258">
        <v>233.60333</v>
      </c>
      <c r="G182" s="258">
        <v>2489.9490799999999</v>
      </c>
      <c r="H182" s="297">
        <f t="shared" si="12"/>
        <v>2330.0509200000001</v>
      </c>
      <c r="I182" s="297">
        <v>3238.5463500000001</v>
      </c>
      <c r="J182" s="78"/>
      <c r="K182" s="56"/>
      <c r="L182" s="188"/>
      <c r="M182" s="188"/>
    </row>
    <row r="183" spans="1:13" ht="14.15" customHeight="1" x14ac:dyDescent="0.35">
      <c r="B183" s="49"/>
      <c r="C183" s="105" t="s">
        <v>47</v>
      </c>
      <c r="D183" s="258">
        <v>1561</v>
      </c>
      <c r="E183" s="258">
        <v>1617</v>
      </c>
      <c r="F183" s="258">
        <v>54.932569999999998</v>
      </c>
      <c r="G183" s="258">
        <v>2570.6026099999999</v>
      </c>
      <c r="H183" s="297">
        <f t="shared" si="12"/>
        <v>-953.60260999999991</v>
      </c>
      <c r="I183" s="297">
        <v>3223.5091900000002</v>
      </c>
      <c r="J183" s="78"/>
      <c r="K183" s="56"/>
      <c r="L183" s="188"/>
      <c r="M183" s="188"/>
    </row>
    <row r="184" spans="1:13" ht="14.15" customHeight="1" thickBot="1" x14ac:dyDescent="0.4">
      <c r="B184" s="49"/>
      <c r="C184" s="275" t="s">
        <v>101</v>
      </c>
      <c r="D184" s="276">
        <v>5124</v>
      </c>
      <c r="E184" s="276">
        <v>5331</v>
      </c>
      <c r="F184" s="276">
        <v>7.0031999999999996</v>
      </c>
      <c r="G184" s="276">
        <v>3537.2797999999998</v>
      </c>
      <c r="H184" s="298">
        <f t="shared" si="12"/>
        <v>1793.7202000000002</v>
      </c>
      <c r="I184" s="298">
        <v>3822.38735</v>
      </c>
      <c r="J184" s="78"/>
      <c r="K184" s="56"/>
      <c r="L184" s="188"/>
      <c r="M184" s="188"/>
    </row>
    <row r="185" spans="1:13" ht="14.15" customHeight="1" thickBot="1" x14ac:dyDescent="0.4">
      <c r="B185" s="49"/>
      <c r="C185" s="108" t="s">
        <v>38</v>
      </c>
      <c r="D185" s="259">
        <v>5500</v>
      </c>
      <c r="E185" s="259">
        <v>5500</v>
      </c>
      <c r="F185" s="259"/>
      <c r="G185" s="259">
        <v>3890.0062800000001</v>
      </c>
      <c r="H185" s="299">
        <f t="shared" si="12"/>
        <v>1609.9937199999999</v>
      </c>
      <c r="I185" s="299">
        <v>4790.9546899999996</v>
      </c>
      <c r="J185" s="78"/>
      <c r="K185" s="56"/>
      <c r="L185" s="188"/>
      <c r="M185" s="188"/>
    </row>
    <row r="186" spans="1:13" ht="14.15" customHeight="1" x14ac:dyDescent="0.35">
      <c r="B186" s="49"/>
      <c r="C186" s="104" t="s">
        <v>17</v>
      </c>
      <c r="D186" s="209">
        <v>8000</v>
      </c>
      <c r="E186" s="209">
        <v>8000</v>
      </c>
      <c r="F186" s="209">
        <f>F187+F188</f>
        <v>160.23509999999999</v>
      </c>
      <c r="G186" s="209">
        <f>G187+G188</f>
        <v>5354.5052399999995</v>
      </c>
      <c r="H186" s="296">
        <f t="shared" si="12"/>
        <v>2645.4947600000005</v>
      </c>
      <c r="I186" s="296">
        <f>I187+I188</f>
        <v>3480.28973</v>
      </c>
      <c r="J186" s="78"/>
      <c r="K186" s="56"/>
      <c r="L186" s="188"/>
      <c r="M186" s="188"/>
    </row>
    <row r="187" spans="1:13" ht="14.15" customHeight="1" x14ac:dyDescent="0.35">
      <c r="B187" s="49"/>
      <c r="C187" s="105" t="s">
        <v>29</v>
      </c>
      <c r="D187" s="258"/>
      <c r="E187" s="258"/>
      <c r="F187" s="258">
        <v>101.49435</v>
      </c>
      <c r="G187" s="258">
        <v>751.80286000000001</v>
      </c>
      <c r="H187" s="297"/>
      <c r="I187" s="297">
        <v>398.67167000000001</v>
      </c>
      <c r="J187" s="78"/>
      <c r="K187" s="56"/>
      <c r="L187" s="188"/>
      <c r="M187" s="188"/>
    </row>
    <row r="188" spans="1:13" ht="14.15" customHeight="1" thickBot="1" x14ac:dyDescent="0.4">
      <c r="B188" s="49"/>
      <c r="C188" s="107" t="s">
        <v>48</v>
      </c>
      <c r="D188" s="211"/>
      <c r="E188" s="211"/>
      <c r="F188" s="211">
        <v>58.740749999999998</v>
      </c>
      <c r="G188" s="211">
        <v>4602.7023799999997</v>
      </c>
      <c r="H188" s="300"/>
      <c r="I188" s="300">
        <v>3081.6180599999998</v>
      </c>
      <c r="J188" s="81"/>
      <c r="K188" s="56"/>
      <c r="L188" s="188"/>
      <c r="M188" s="188"/>
    </row>
    <row r="189" spans="1:13" ht="14.15" customHeight="1" thickBot="1" x14ac:dyDescent="0.4">
      <c r="B189" s="49"/>
      <c r="C189" s="108" t="s">
        <v>13</v>
      </c>
      <c r="D189" s="259">
        <v>10</v>
      </c>
      <c r="E189" s="259">
        <v>10</v>
      </c>
      <c r="F189" s="259"/>
      <c r="G189" s="259">
        <v>0.73904999999999998</v>
      </c>
      <c r="H189" s="299">
        <f>E189-G189</f>
        <v>9.2609499999999993</v>
      </c>
      <c r="I189" s="299">
        <v>0.77705000000000002</v>
      </c>
      <c r="J189" s="78"/>
      <c r="K189" s="56"/>
      <c r="L189" s="188"/>
      <c r="M189" s="188"/>
    </row>
    <row r="190" spans="1:13" ht="14.15" customHeight="1" thickBot="1" x14ac:dyDescent="0.4">
      <c r="B190" s="49"/>
      <c r="C190" s="106" t="s">
        <v>49</v>
      </c>
      <c r="D190" s="210"/>
      <c r="E190" s="210"/>
      <c r="F190" s="210">
        <v>11.369450000000001</v>
      </c>
      <c r="G190" s="210">
        <v>74.30256</v>
      </c>
      <c r="H190" s="301">
        <f>E190-G190</f>
        <v>-74.30256</v>
      </c>
      <c r="I190" s="301">
        <v>53.73498</v>
      </c>
      <c r="J190" s="78"/>
      <c r="K190" s="56"/>
      <c r="L190" s="188"/>
      <c r="M190" s="188"/>
    </row>
    <row r="191" spans="1:13" ht="16" thickBot="1" x14ac:dyDescent="0.4">
      <c r="A191" s="3"/>
      <c r="B191" s="29"/>
      <c r="C191" s="109" t="s">
        <v>9</v>
      </c>
      <c r="D191" s="183">
        <f>D180+D185+D186+D189</f>
        <v>40722</v>
      </c>
      <c r="E191" s="378">
        <f>E180+E185+E186+E189</f>
        <v>43799</v>
      </c>
      <c r="F191" s="378">
        <f>F180+F185+F186+F189+F190</f>
        <v>1041.46902</v>
      </c>
      <c r="G191" s="378">
        <f>G180+G185+G186+G189+G190</f>
        <v>37920.121359999997</v>
      </c>
      <c r="H191" s="377">
        <f>H180+H185+H186+H189+H190</f>
        <v>5878.8786400000008</v>
      </c>
      <c r="I191" s="377">
        <f>I180+I185+I186+I189+I190</f>
        <v>47789.174419999988</v>
      </c>
      <c r="J191" s="174"/>
      <c r="K191" s="56"/>
      <c r="L191" s="188"/>
      <c r="M191" s="188"/>
    </row>
    <row r="192" spans="1:13" ht="14.15" customHeight="1" x14ac:dyDescent="0.3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5" customHeight="1" x14ac:dyDescent="0.3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" thickBot="1" x14ac:dyDescent="0.4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5" customHeight="1" thickTop="1" x14ac:dyDescent="0.35"/>
    <row r="196" spans="1:13" s="40" customFormat="1" ht="17.149999999999999" customHeight="1" thickBot="1" x14ac:dyDescent="0.4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49999999999999" customHeight="1" thickTop="1" x14ac:dyDescent="0.35">
      <c r="B197" s="413" t="s">
        <v>1</v>
      </c>
      <c r="C197" s="414"/>
      <c r="D197" s="414"/>
      <c r="E197" s="414"/>
      <c r="F197" s="414"/>
      <c r="G197" s="414"/>
      <c r="H197" s="414"/>
      <c r="I197" s="414"/>
      <c r="J197" s="414"/>
      <c r="K197" s="415"/>
      <c r="L197" s="186"/>
      <c r="M197" s="186"/>
    </row>
    <row r="198" spans="1:13" ht="6" customHeight="1" thickBot="1" x14ac:dyDescent="0.4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5" customHeight="1" thickBot="1" x14ac:dyDescent="0.4">
      <c r="B199" s="70"/>
      <c r="C199" s="387" t="s">
        <v>2</v>
      </c>
      <c r="D199" s="388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3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5" customHeight="1" x14ac:dyDescent="0.3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5" customHeight="1" thickBot="1" x14ac:dyDescent="0.4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5" customHeight="1" thickBot="1" x14ac:dyDescent="0.4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3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3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5" customHeight="1" thickBot="1" x14ac:dyDescent="0.4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49999999999999" customHeight="1" x14ac:dyDescent="0.35">
      <c r="B207" s="389" t="s">
        <v>8</v>
      </c>
      <c r="C207" s="390"/>
      <c r="D207" s="390"/>
      <c r="E207" s="390"/>
      <c r="F207" s="390"/>
      <c r="G207" s="390"/>
      <c r="H207" s="390"/>
      <c r="I207" s="390"/>
      <c r="J207" s="390"/>
      <c r="K207" s="391"/>
      <c r="L207" s="186"/>
      <c r="M207" s="186"/>
    </row>
    <row r="208" spans="1:13" ht="6" customHeight="1" thickBot="1" x14ac:dyDescent="0.4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4">
      <c r="B209" s="80"/>
      <c r="C209" s="103" t="s">
        <v>19</v>
      </c>
      <c r="D209" s="110" t="s">
        <v>20</v>
      </c>
      <c r="E209" s="103" t="str">
        <f>F19</f>
        <v>LANDET KVANTUM UKE 46</v>
      </c>
      <c r="F209" s="103" t="str">
        <f>G19</f>
        <v>LANDET KVANTUM T.O.M UKE 46</v>
      </c>
      <c r="G209" s="103" t="str">
        <f>I19</f>
        <v>RESTKVOTER</v>
      </c>
      <c r="H209" s="103" t="str">
        <f>J19</f>
        <v>LANDET KVANTUM T.O.M. UKE 46 2019</v>
      </c>
      <c r="I209" s="78"/>
      <c r="J209" s="78"/>
      <c r="K209" s="69"/>
      <c r="L209" s="115"/>
      <c r="M209" s="115"/>
    </row>
    <row r="210" spans="2:13" s="94" customFormat="1" ht="14.15" customHeight="1" thickBot="1" x14ac:dyDescent="0.4">
      <c r="B210" s="91"/>
      <c r="C210" s="108" t="s">
        <v>51</v>
      </c>
      <c r="D210" s="180">
        <f>D200-D211-D212</f>
        <v>700</v>
      </c>
      <c r="E210" s="180">
        <v>15.27543</v>
      </c>
      <c r="F210" s="180">
        <v>591.12270999999998</v>
      </c>
      <c r="G210" s="293">
        <f>D210-F210</f>
        <v>108.87729000000002</v>
      </c>
      <c r="H210" s="293">
        <v>1042.98216</v>
      </c>
      <c r="I210" s="92"/>
      <c r="J210" s="159"/>
      <c r="K210" s="93"/>
      <c r="L210" s="97"/>
      <c r="M210" s="97"/>
    </row>
    <row r="211" spans="2:13" ht="14.15" customHeight="1" thickBot="1" x14ac:dyDescent="0.4">
      <c r="B211" s="80"/>
      <c r="C211" s="111" t="s">
        <v>45</v>
      </c>
      <c r="D211" s="180">
        <v>1370</v>
      </c>
      <c r="E211" s="180">
        <v>7.0349500000000003</v>
      </c>
      <c r="F211" s="180">
        <v>1630.35843</v>
      </c>
      <c r="G211" s="293">
        <f t="shared" ref="G211:G213" si="13">D211-F211</f>
        <v>-260.35843</v>
      </c>
      <c r="H211" s="293">
        <v>3097.5525299999999</v>
      </c>
      <c r="I211" s="102"/>
      <c r="J211" s="102"/>
      <c r="K211" s="69"/>
      <c r="L211" s="115"/>
      <c r="M211" s="115"/>
    </row>
    <row r="212" spans="2:13" s="94" customFormat="1" ht="14.15" customHeight="1" thickBot="1" x14ac:dyDescent="0.4">
      <c r="B212" s="91"/>
      <c r="C212" s="106" t="s">
        <v>36</v>
      </c>
      <c r="D212" s="181">
        <v>50</v>
      </c>
      <c r="E212" s="181"/>
      <c r="F212" s="181">
        <v>3.32992</v>
      </c>
      <c r="G212" s="293">
        <f t="shared" si="13"/>
        <v>46.670079999999999</v>
      </c>
      <c r="H212" s="293">
        <v>6.3573399999999998</v>
      </c>
      <c r="I212" s="92"/>
      <c r="J212" s="159"/>
      <c r="K212" s="93"/>
      <c r="L212" s="97"/>
      <c r="M212" s="97"/>
    </row>
    <row r="213" spans="2:13" s="94" customFormat="1" ht="14.15" customHeight="1" thickBot="1" x14ac:dyDescent="0.4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293">
        <v>4.3283800000000001</v>
      </c>
      <c r="I213" s="88"/>
      <c r="J213" s="88"/>
      <c r="K213" s="89"/>
      <c r="L213" s="189"/>
      <c r="M213" s="189"/>
    </row>
    <row r="214" spans="2:13" ht="16" thickBot="1" x14ac:dyDescent="0.4">
      <c r="B214" s="80"/>
      <c r="C214" s="109" t="s">
        <v>52</v>
      </c>
      <c r="D214" s="182">
        <f>D200</f>
        <v>2120</v>
      </c>
      <c r="E214" s="295">
        <f>SUM(E210:E213)</f>
        <v>22.310380000000002</v>
      </c>
      <c r="F214" s="295">
        <f>SUM(F210:F213)</f>
        <v>2226.9144900000001</v>
      </c>
      <c r="G214" s="295">
        <f>D214-F214</f>
        <v>-106.91449000000011</v>
      </c>
      <c r="H214" s="295">
        <f>H210+H211+H212+H213</f>
        <v>4151.2204099999999</v>
      </c>
      <c r="I214" s="78"/>
      <c r="J214" s="78"/>
      <c r="K214" s="69"/>
      <c r="L214" s="115"/>
      <c r="M214" s="115"/>
    </row>
    <row r="215" spans="2:13" s="68" customFormat="1" ht="9" customHeight="1" x14ac:dyDescent="0.3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5" customHeight="1" thickBot="1" x14ac:dyDescent="0.4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5" customHeight="1" thickTop="1" x14ac:dyDescent="0.3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5" customHeight="1" x14ac:dyDescent="0.3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5" customHeight="1" x14ac:dyDescent="0.3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5" customHeight="1" x14ac:dyDescent="0.3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5" customHeight="1" x14ac:dyDescent="0.3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5" customHeight="1" x14ac:dyDescent="0.3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5" customHeight="1" x14ac:dyDescent="0.3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49999999999999" customHeight="1" thickBot="1" x14ac:dyDescent="0.4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49999999999999" customHeight="1" thickTop="1" x14ac:dyDescent="0.35">
      <c r="B225" s="413" t="s">
        <v>1</v>
      </c>
      <c r="C225" s="414"/>
      <c r="D225" s="414"/>
      <c r="E225" s="414"/>
      <c r="F225" s="414"/>
      <c r="G225" s="414"/>
      <c r="H225" s="414"/>
      <c r="I225" s="414"/>
      <c r="J225" s="414"/>
      <c r="K225" s="415"/>
      <c r="L225" s="186"/>
      <c r="M225" s="186"/>
    </row>
    <row r="226" spans="2:13" ht="6" customHeight="1" thickBot="1" x14ac:dyDescent="0.4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5" customHeight="1" thickBot="1" x14ac:dyDescent="0.4">
      <c r="B227" s="139"/>
      <c r="C227" s="387" t="s">
        <v>2</v>
      </c>
      <c r="D227" s="388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3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3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5" customHeight="1" thickBot="1" x14ac:dyDescent="0.4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5" customHeight="1" thickBot="1" x14ac:dyDescent="0.4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3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4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49999999999999" customHeight="1" x14ac:dyDescent="0.35">
      <c r="B234" s="389" t="s">
        <v>8</v>
      </c>
      <c r="C234" s="390"/>
      <c r="D234" s="390"/>
      <c r="E234" s="390"/>
      <c r="F234" s="390"/>
      <c r="G234" s="390"/>
      <c r="H234" s="390"/>
      <c r="I234" s="390"/>
      <c r="J234" s="390"/>
      <c r="K234" s="391"/>
      <c r="L234" s="186"/>
      <c r="M234" s="186"/>
    </row>
    <row r="235" spans="2:13" ht="6" customHeight="1" thickBot="1" x14ac:dyDescent="0.4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4">
      <c r="B236" s="80"/>
      <c r="C236" s="281" t="s">
        <v>86</v>
      </c>
      <c r="D236" s="282" t="s">
        <v>87</v>
      </c>
      <c r="E236" s="281" t="str">
        <f>E209</f>
        <v>LANDET KVANTUM UKE 46</v>
      </c>
      <c r="F236" s="281" t="str">
        <f>F209</f>
        <v>LANDET KVANTUM T.O.M UKE 46</v>
      </c>
      <c r="G236" s="302" t="s">
        <v>62</v>
      </c>
      <c r="H236" s="281" t="str">
        <f>H209</f>
        <v>LANDET KVANTUM T.O.M. UKE 46 2019</v>
      </c>
      <c r="J236" s="78"/>
      <c r="K236" s="117"/>
      <c r="L236" s="115"/>
      <c r="M236" s="115"/>
    </row>
    <row r="237" spans="2:13" s="94" customFormat="1" ht="14.15" customHeight="1" thickBot="1" x14ac:dyDescent="0.4">
      <c r="B237" s="158"/>
      <c r="C237" s="108" t="s">
        <v>88</v>
      </c>
      <c r="D237" s="384">
        <v>1900</v>
      </c>
      <c r="E237" s="305">
        <f>SUM(E238:E239)</f>
        <v>0</v>
      </c>
      <c r="F237" s="305">
        <f>SUM(F238:F239)</f>
        <v>1914.9664299999999</v>
      </c>
      <c r="G237" s="381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5" customHeight="1" thickBot="1" x14ac:dyDescent="0.4">
      <c r="B238" s="158"/>
      <c r="C238" s="283" t="s">
        <v>78</v>
      </c>
      <c r="D238" s="385"/>
      <c r="E238" s="306"/>
      <c r="F238" s="306">
        <v>1556.17669</v>
      </c>
      <c r="G238" s="382"/>
      <c r="H238" s="306">
        <v>1221.97955</v>
      </c>
      <c r="J238" s="159"/>
      <c r="K238" s="93"/>
      <c r="L238" s="97"/>
      <c r="M238" s="97"/>
    </row>
    <row r="239" spans="2:13" s="94" customFormat="1" ht="14.15" customHeight="1" thickBot="1" x14ac:dyDescent="0.4">
      <c r="B239" s="158"/>
      <c r="C239" s="283" t="s">
        <v>79</v>
      </c>
      <c r="D239" s="386"/>
      <c r="E239" s="307"/>
      <c r="F239" s="307">
        <v>358.78973999999999</v>
      </c>
      <c r="G239" s="383"/>
      <c r="H239" s="307">
        <v>373.17579999999998</v>
      </c>
      <c r="J239" s="159"/>
      <c r="K239" s="93"/>
      <c r="L239" s="97"/>
      <c r="M239" s="97"/>
    </row>
    <row r="240" spans="2:13" s="94" customFormat="1" ht="14.15" customHeight="1" thickBot="1" x14ac:dyDescent="0.4">
      <c r="B240" s="158"/>
      <c r="C240" s="108" t="s">
        <v>89</v>
      </c>
      <c r="D240" s="384">
        <v>1624</v>
      </c>
      <c r="E240" s="305">
        <f>SUM(E241:E242)</f>
        <v>0</v>
      </c>
      <c r="F240" s="305">
        <f>SUM(F241:F242)</f>
        <v>1675.0047500000001</v>
      </c>
      <c r="G240" s="381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5" customHeight="1" thickBot="1" x14ac:dyDescent="0.4">
      <c r="B241" s="158"/>
      <c r="C241" s="283" t="s">
        <v>78</v>
      </c>
      <c r="D241" s="385"/>
      <c r="E241" s="306"/>
      <c r="F241" s="306">
        <v>1358</v>
      </c>
      <c r="G241" s="382"/>
      <c r="H241" s="306">
        <v>1037.3317099999999</v>
      </c>
      <c r="J241" s="159"/>
      <c r="K241" s="93"/>
      <c r="L241" s="97"/>
      <c r="M241" s="97"/>
    </row>
    <row r="242" spans="2:13" s="94" customFormat="1" ht="14.15" customHeight="1" thickBot="1" x14ac:dyDescent="0.4">
      <c r="B242" s="158"/>
      <c r="C242" s="283" t="s">
        <v>79</v>
      </c>
      <c r="D242" s="386"/>
      <c r="E242" s="307"/>
      <c r="F242" s="307">
        <v>317.00475</v>
      </c>
      <c r="G242" s="383"/>
      <c r="H242" s="307">
        <v>297.62959999999998</v>
      </c>
      <c r="J242" s="159"/>
      <c r="K242" s="93"/>
      <c r="L242" s="97"/>
      <c r="M242" s="97"/>
    </row>
    <row r="243" spans="2:13" s="94" customFormat="1" ht="14.15" customHeight="1" thickBot="1" x14ac:dyDescent="0.4">
      <c r="B243" s="158"/>
      <c r="C243" s="108" t="s">
        <v>90</v>
      </c>
      <c r="D243" s="384">
        <v>1624</v>
      </c>
      <c r="E243" s="305">
        <f>SUM(E244:E245)</f>
        <v>128.1114</v>
      </c>
      <c r="F243" s="305">
        <f>SUM(F244:F245)</f>
        <v>996.5606600000001</v>
      </c>
      <c r="G243" s="381">
        <f>D243-F243</f>
        <v>627.4393399999999</v>
      </c>
      <c r="H243" s="305">
        <f>SUM(H244:H245)</f>
        <v>813.79876999999999</v>
      </c>
      <c r="J243" s="159"/>
      <c r="K243" s="93"/>
      <c r="L243" s="97"/>
      <c r="M243" s="97"/>
    </row>
    <row r="244" spans="2:13" s="94" customFormat="1" ht="14.15" customHeight="1" thickBot="1" x14ac:dyDescent="0.4">
      <c r="B244" s="158"/>
      <c r="C244" s="283" t="s">
        <v>78</v>
      </c>
      <c r="D244" s="385"/>
      <c r="E244" s="305">
        <v>101.3569</v>
      </c>
      <c r="F244" s="305">
        <v>785.17078000000004</v>
      </c>
      <c r="G244" s="382"/>
      <c r="H244" s="306">
        <v>610.63036999999997</v>
      </c>
      <c r="J244" s="159"/>
      <c r="K244" s="93"/>
      <c r="L244" s="97"/>
      <c r="M244" s="97"/>
    </row>
    <row r="245" spans="2:13" s="94" customFormat="1" ht="14.15" customHeight="1" thickBot="1" x14ac:dyDescent="0.4">
      <c r="B245" s="158"/>
      <c r="C245" s="283" t="s">
        <v>79</v>
      </c>
      <c r="D245" s="386"/>
      <c r="E245" s="379">
        <v>26.7545</v>
      </c>
      <c r="F245" s="379">
        <v>211.38988000000001</v>
      </c>
      <c r="G245" s="383"/>
      <c r="H245" s="307">
        <v>203.16839999999999</v>
      </c>
      <c r="J245" s="159"/>
      <c r="K245" s="93"/>
      <c r="L245" s="97"/>
      <c r="M245" s="97"/>
    </row>
    <row r="246" spans="2:13" s="94" customFormat="1" ht="14.15" customHeight="1" thickBot="1" x14ac:dyDescent="0.4">
      <c r="B246" s="87"/>
      <c r="C246" s="106" t="s">
        <v>56</v>
      </c>
      <c r="D246" s="284"/>
      <c r="E246" s="380"/>
      <c r="F246" s="380"/>
      <c r="G246" s="303"/>
      <c r="H246" s="294"/>
      <c r="J246" s="88"/>
      <c r="K246" s="89"/>
      <c r="L246" s="189"/>
      <c r="M246" s="189"/>
    </row>
    <row r="247" spans="2:13" ht="16" thickBot="1" x14ac:dyDescent="0.4">
      <c r="B247" s="80"/>
      <c r="C247" s="109" t="s">
        <v>52</v>
      </c>
      <c r="D247" s="285">
        <f>SUM(D237:D246)</f>
        <v>5148</v>
      </c>
      <c r="E247" s="295">
        <f>E237+E240+E243+E246</f>
        <v>128.1114</v>
      </c>
      <c r="F247" s="295">
        <f>F237+F240+F243+F246</f>
        <v>4586.5318399999996</v>
      </c>
      <c r="G247" s="304">
        <f>SUM(G237:G246)</f>
        <v>561.4681599999999</v>
      </c>
      <c r="H247" s="295">
        <f>H237+H240+H243+H246</f>
        <v>3743.9154299999996</v>
      </c>
      <c r="J247" s="78"/>
      <c r="K247" s="117"/>
      <c r="L247" s="115"/>
      <c r="M247" s="115"/>
    </row>
    <row r="248" spans="2:13" s="68" customFormat="1" ht="9" customHeight="1" x14ac:dyDescent="0.3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5" customHeight="1" thickBot="1" x14ac:dyDescent="0.4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3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35"/>
    <row r="252" spans="2:13" ht="14.15" hidden="1" customHeight="1" x14ac:dyDescent="0.35"/>
    <row r="253" spans="2:13" ht="14.15" hidden="1" customHeight="1" x14ac:dyDescent="0.35"/>
    <row r="254" spans="2:13" ht="14.15" hidden="1" customHeight="1" x14ac:dyDescent="0.35">
      <c r="G254" s="63"/>
    </row>
    <row r="255" spans="2:13" ht="14.15" hidden="1" customHeight="1" x14ac:dyDescent="0.35">
      <c r="F255" s="63"/>
    </row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5" hidden="1" customHeight="1" x14ac:dyDescent="0.35"/>
    <row r="360" ht="15" hidden="1" customHeight="1" x14ac:dyDescent="0.35"/>
    <row r="361" ht="15" hidden="1" customHeight="1" x14ac:dyDescent="0.35"/>
    <row r="362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40:G242"/>
    <mergeCell ref="G243:G245"/>
    <mergeCell ref="D240:D242"/>
    <mergeCell ref="D243:D245"/>
    <mergeCell ref="C227:D227"/>
    <mergeCell ref="B234:K234"/>
    <mergeCell ref="D237:D239"/>
    <mergeCell ref="G237:G239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46
&amp;"-,Normal"&amp;11(iht. motatte landings- og sluttsedler fra fiskesalgslagene; alle tallstørrelser i hele tonn)&amp;R17.11.2020
</oddHeader>
    <oddFooter>&amp;LFiskeridirektoratet&amp;CReguleringsseksjonen&amp;RGuro Gjelsvik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UKE_46_2020</vt:lpstr>
      <vt:lpstr>UKE_46_2020!Utskriftsområde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2020-10-27T13:16:02Z</cp:lastPrinted>
  <dcterms:created xsi:type="dcterms:W3CDTF">2011-07-06T12:13:20Z</dcterms:created>
  <dcterms:modified xsi:type="dcterms:W3CDTF">2020-11-17T10:56:23Z</dcterms:modified>
</cp:coreProperties>
</file>