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7\"/>
    </mc:Choice>
  </mc:AlternateContent>
  <bookViews>
    <workbookView xWindow="0" yWindow="0" windowWidth="28800" windowHeight="12432" tabRatio="413"/>
  </bookViews>
  <sheets>
    <sheet name="UKE_10_2017" sheetId="1" r:id="rId1"/>
  </sheets>
  <definedNames>
    <definedName name="Z_14D440E4_F18A_4F78_9989_38C1B133222D_.wvu.Cols" localSheetId="0" hidden="1">UKE_10_2017!#REF!</definedName>
    <definedName name="Z_14D440E4_F18A_4F78_9989_38C1B133222D_.wvu.PrintArea" localSheetId="0" hidden="1">UKE_10_2017!$B$1:$M$214</definedName>
    <definedName name="Z_14D440E4_F18A_4F78_9989_38C1B133222D_.wvu.Rows" localSheetId="0" hidden="1">UKE_10_2017!$326:$1048576,UKE_10_2017!$215:$325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J32" i="1" l="1"/>
  <c r="H137" i="1" l="1"/>
  <c r="H136" i="1"/>
  <c r="H134" i="1"/>
  <c r="H133" i="1"/>
  <c r="H131" i="1"/>
  <c r="H130" i="1"/>
  <c r="H128" i="1"/>
  <c r="H129" i="1"/>
  <c r="H127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34" i="1"/>
  <c r="I33" i="1"/>
  <c r="I32" i="1" s="1"/>
  <c r="I30" i="1"/>
  <c r="I29" i="1"/>
  <c r="I28" i="1"/>
  <c r="I26" i="1"/>
  <c r="I23" i="1"/>
  <c r="I22" i="1"/>
  <c r="I31" i="1"/>
  <c r="I27" i="1"/>
  <c r="I25" i="1" l="1"/>
  <c r="I24" i="1" s="1"/>
  <c r="H89" i="1"/>
  <c r="H88" i="1" s="1"/>
  <c r="E138" i="1" l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G184" i="1"/>
  <c r="H184" i="1" s="1"/>
  <c r="I184" i="1"/>
  <c r="F132" i="1"/>
  <c r="G132" i="1"/>
  <c r="H132" i="1" s="1"/>
  <c r="I132" i="1"/>
  <c r="D211" i="1" l="1"/>
  <c r="E189" i="1" l="1"/>
  <c r="F161" i="1"/>
  <c r="E161" i="1"/>
  <c r="D161" i="1"/>
  <c r="G160" i="1"/>
  <c r="G159" i="1"/>
  <c r="G158" i="1"/>
  <c r="D130" i="1"/>
  <c r="I125" i="1"/>
  <c r="I124" i="1" s="1"/>
  <c r="G125" i="1"/>
  <c r="F125" i="1"/>
  <c r="F124" i="1" s="1"/>
  <c r="E125" i="1"/>
  <c r="E124" i="1" s="1"/>
  <c r="D125" i="1"/>
  <c r="D124" i="1" s="1"/>
  <c r="I119" i="1"/>
  <c r="G119" i="1"/>
  <c r="F119" i="1"/>
  <c r="E119" i="1"/>
  <c r="D119" i="1"/>
  <c r="D138" i="1" s="1"/>
  <c r="H113" i="1"/>
  <c r="F113" i="1"/>
  <c r="D113" i="1"/>
  <c r="G64" i="1"/>
  <c r="H60" i="1"/>
  <c r="H66" i="1" s="1"/>
  <c r="F60" i="1"/>
  <c r="F66" i="1" s="1"/>
  <c r="G66" i="1" s="1"/>
  <c r="E60" i="1"/>
  <c r="E66" i="1" s="1"/>
  <c r="D53" i="1"/>
  <c r="G124" i="1" l="1"/>
  <c r="H124" i="1" s="1"/>
  <c r="H125" i="1"/>
  <c r="I138" i="1"/>
  <c r="G161" i="1"/>
  <c r="F138" i="1"/>
  <c r="H119" i="1"/>
  <c r="G60" i="1"/>
  <c r="G138" i="1" l="1"/>
  <c r="H138" i="1" s="1"/>
  <c r="H98" i="1"/>
  <c r="H97" i="1"/>
  <c r="D91" i="1"/>
  <c r="D90" i="1"/>
  <c r="I89" i="1"/>
  <c r="I88" i="1" s="1"/>
  <c r="G89" i="1"/>
  <c r="F89" i="1"/>
  <c r="F88" i="1" s="1"/>
  <c r="E89" i="1"/>
  <c r="E88" i="1" s="1"/>
  <c r="D89" i="1"/>
  <c r="D88" i="1" s="1"/>
  <c r="D99" i="1" s="1"/>
  <c r="G88" i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H40" i="1"/>
  <c r="E40" i="1"/>
  <c r="I39" i="1"/>
  <c r="I38" i="1"/>
  <c r="G32" i="1"/>
  <c r="F32" i="1"/>
  <c r="D32" i="1"/>
  <c r="D24" i="1" s="1"/>
  <c r="D40" i="1" s="1"/>
  <c r="D27" i="1"/>
  <c r="D26" i="1"/>
  <c r="D25" i="1" s="1"/>
  <c r="J25" i="1"/>
  <c r="G25" i="1"/>
  <c r="F25" i="1"/>
  <c r="J21" i="1"/>
  <c r="G21" i="1"/>
  <c r="F21" i="1"/>
  <c r="D21" i="1"/>
  <c r="H14" i="1"/>
  <c r="F14" i="1"/>
  <c r="D14" i="1"/>
  <c r="H99" i="1" l="1"/>
  <c r="G24" i="1"/>
  <c r="G40" i="1" s="1"/>
  <c r="E99" i="1"/>
  <c r="G99" i="1"/>
  <c r="F24" i="1"/>
  <c r="F40" i="1" s="1"/>
  <c r="F99" i="1"/>
  <c r="J24" i="1"/>
  <c r="J40" i="1" s="1"/>
  <c r="I21" i="1"/>
  <c r="I40" i="1" s="1"/>
  <c r="I99" i="1"/>
  <c r="H170" i="1" l="1"/>
  <c r="H169" i="1"/>
  <c r="H168" i="1"/>
  <c r="H167" i="1"/>
  <c r="F211" i="1" l="1"/>
  <c r="F178" i="1" l="1"/>
  <c r="G178" i="1"/>
  <c r="E211" i="1" l="1"/>
  <c r="I178" i="1" l="1"/>
  <c r="I189" i="1" s="1"/>
  <c r="G189" i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<sst xmlns="http://schemas.openxmlformats.org/spreadsheetml/2006/main" count="225" uniqueCount="112">
  <si>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</si>
  <si>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</si>
  <si>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</si>
  <si>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</si>
  <si>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</si>
  <si>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</si>
  <si>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</si>
  <si>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</si>
  <si>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</si>
  <si>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</si>
  <si>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</si>
  <si>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</si>
  <si>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</si>
  <si>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</si>
  <si>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</si>
  <si>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</si>
  <si>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</si>
  <si>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</si>
  <si>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</si>
  <si>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</si>
  <si>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</si>
  <si>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</si>
  <si>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</si>
  <si>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</si>
  <si>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</si>
  <si>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</si>
  <si>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</si>
  <si>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</si>
  <si>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</si>
  <si>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</si>
  <si>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</si>
  <si>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</si>
  <si>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</si>
  <si>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</si>
  <si>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</si>
  <si>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</si>
  <si>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</si>
  <si>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</si>
  <si>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</si>
  <si>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</si>
  <si>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</si>
  <si>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</si>
  <si>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</si>
  <si>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</si>
  <si>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</si>
  <si>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</si>
  <si>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</si>
  <si>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</si>
  <si>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</si>
  <si>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</si>
  <si>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</si>
  <si>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</si>
  <si>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</si>
  <si>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</si>
  <si>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</si>
  <si>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</si>
  <si>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</si>
  <si>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</si>
  <si>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</si>
  <si>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</si>
  <si>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</si>
  <si>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</si>
  <si>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</si>
  <si>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</si>
  <si>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</si>
  <si>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</si>
  <si>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</si>
  <si>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</si>
  <si>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</si>
  <si>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</si>
  <si>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</si>
  <si>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</si>
  <si>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</si>
  <si>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</si>
  <si>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</si>
  <si>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</si>
  <si>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</si>
  <si>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</si>
  <si>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</si>
  <si>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</si>
  <si>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</si>
  <si>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</si>
  <si>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</si>
  <si>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</si>
  <si>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</si>
  <si>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</si>
  <si>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</si>
  <si>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</si>
  <si>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</si>
  <si>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</si>
  <si>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</si>
  <si>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</si>
  <si>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</si>
  <si>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</si>
  <si>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</si>
  <si>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</si>
  <si>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</si>
  <si>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</si>
  <si>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</si>
  <si>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</si>
  <si>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</si>
  <si>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</si>
  <si>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</si>
  <si>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</si>
  <si>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1.5.2017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</si>
  <si>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</si>
  <si>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t>LANDET KVANTUM UKE 10</t>
  </si>
  <si>
    <t>LANDET KVANTUM T.O.M UKE 10</t>
  </si>
  <si>
    <t>LANDET KVANTUM T.O.M. UKE 10 2016</t>
  </si>
  <si>
    <r>
      <t xml:space="preserve">3 </t>
    </r>
    <r>
      <rPr>
        <sz val="9"/>
        <color theme="1"/>
        <rFont val="Calibri"/>
        <family val="2"/>
      </rPr>
      <t>Registrert rekreasjonsfiske utgjør 295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</si>
  <si>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10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</si>
  <si>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65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</si>
</sst>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84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5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topLeftCell="A112" zoomScale="90" zoomScaleNormal="115" zoomScalePageLayoutView="90" workbookViewId="0">
      <selection activeCell="J129" sqref="J129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9.5546875" style="5" customWidth="1"/>
    <col min="8" max="8" width="18.33203125" style="5" customWidth="1"/>
    <col min="9" max="9" width="18.33203125" style="71" customWidth="1"/>
    <col min="10" max="10" width="17.8867187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37" t="s">
        <v>88</v>
      </c>
      <c r="C2" s="438"/>
      <c r="D2" s="438"/>
      <c r="E2" s="438"/>
      <c r="F2" s="438"/>
      <c r="G2" s="438"/>
      <c r="H2" s="438"/>
      <c r="I2" s="438"/>
      <c r="J2" s="438"/>
      <c r="K2" s="439"/>
      <c r="L2" s="191"/>
      <c r="M2" s="191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22"/>
      <c r="C7" s="423"/>
      <c r="D7" s="423"/>
      <c r="E7" s="423"/>
      <c r="F7" s="423"/>
      <c r="G7" s="423"/>
      <c r="H7" s="423"/>
      <c r="I7" s="423"/>
      <c r="J7" s="423"/>
      <c r="K7" s="424"/>
      <c r="L7" s="208"/>
      <c r="M7" s="208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17" t="s">
        <v>2</v>
      </c>
      <c r="D9" s="418"/>
      <c r="E9" s="417" t="s">
        <v>20</v>
      </c>
      <c r="F9" s="418"/>
      <c r="G9" s="417" t="s">
        <v>21</v>
      </c>
      <c r="H9" s="418"/>
      <c r="I9" s="158"/>
      <c r="J9" s="158"/>
      <c r="K9" s="116"/>
      <c r="L9" s="137"/>
      <c r="M9" s="137"/>
    </row>
    <row r="10" spans="2:13" ht="14.1" customHeight="1" x14ac:dyDescent="0.3">
      <c r="B10" s="120"/>
      <c r="C10" s="166"/>
      <c r="D10" s="166"/>
      <c r="E10" s="166" t="s">
        <v>5</v>
      </c>
      <c r="F10" s="251">
        <v>129790</v>
      </c>
      <c r="G10" s="167" t="s">
        <v>26</v>
      </c>
      <c r="H10" s="251">
        <v>33756</v>
      </c>
      <c r="I10" s="168"/>
      <c r="J10" s="168"/>
      <c r="K10" s="116"/>
      <c r="L10" s="137"/>
      <c r="M10" s="137"/>
    </row>
    <row r="11" spans="2:13" ht="15.75" customHeight="1" x14ac:dyDescent="0.3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3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5">
      <c r="B13" s="120"/>
      <c r="C13" s="167" t="s">
        <v>28</v>
      </c>
      <c r="D13" s="171">
        <v>123954</v>
      </c>
      <c r="E13" s="245"/>
      <c r="F13" s="246"/>
      <c r="G13" s="169" t="s">
        <v>15</v>
      </c>
      <c r="H13" s="252">
        <v>19300</v>
      </c>
      <c r="I13" s="168"/>
      <c r="J13" s="168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3">
      <c r="B15" s="123"/>
      <c r="C15" s="326" t="s">
        <v>89</v>
      </c>
      <c r="D15" s="326"/>
      <c r="E15" s="326"/>
      <c r="F15" s="326"/>
      <c r="G15" s="326"/>
      <c r="H15" s="170"/>
      <c r="I15" s="170"/>
      <c r="J15" s="170"/>
      <c r="K15" s="125"/>
      <c r="L15" s="124"/>
      <c r="M15" s="124"/>
    </row>
    <row r="16" spans="2:13" s="16" customFormat="1" ht="12" customHeight="1" x14ac:dyDescent="0.3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5">
      <c r="B17" s="126"/>
      <c r="C17" s="244" t="s">
        <v>91</v>
      </c>
      <c r="D17" s="244"/>
      <c r="E17" s="244"/>
      <c r="F17" s="244"/>
      <c r="G17" s="244"/>
      <c r="H17" s="244"/>
      <c r="I17" s="244"/>
      <c r="J17" s="202"/>
      <c r="K17" s="128"/>
      <c r="L17" s="119"/>
      <c r="M17" s="119"/>
    </row>
    <row r="18" spans="1:13" ht="21.75" customHeight="1" x14ac:dyDescent="0.3">
      <c r="B18" s="419" t="s">
        <v>8</v>
      </c>
      <c r="C18" s="420"/>
      <c r="D18" s="420"/>
      <c r="E18" s="420"/>
      <c r="F18" s="420"/>
      <c r="G18" s="420"/>
      <c r="H18" s="420"/>
      <c r="I18" s="420"/>
      <c r="J18" s="420"/>
      <c r="K18" s="421"/>
      <c r="L18" s="208"/>
      <c r="M18" s="208"/>
    </row>
    <row r="19" spans="1:13" ht="12" customHeight="1" thickBot="1" x14ac:dyDescent="0.35">
      <c r="B19" s="120"/>
      <c r="C19" s="24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80" t="s">
        <v>19</v>
      </c>
      <c r="D20" s="343" t="s">
        <v>92</v>
      </c>
      <c r="E20" s="343" t="s">
        <v>83</v>
      </c>
      <c r="F20" s="344" t="s">
        <v>106</v>
      </c>
      <c r="G20" s="344" t="s">
        <v>107</v>
      </c>
      <c r="H20" s="344" t="s">
        <v>84</v>
      </c>
      <c r="I20" s="344" t="s">
        <v>72</v>
      </c>
      <c r="J20" s="345" t="s">
        <v>108</v>
      </c>
      <c r="K20" s="117"/>
      <c r="L20" s="4"/>
      <c r="M20" s="4"/>
    </row>
    <row r="21" spans="1:13" ht="14.1" customHeight="1" x14ac:dyDescent="0.3">
      <c r="B21" s="120"/>
      <c r="C21" s="268" t="s">
        <v>16</v>
      </c>
      <c r="D21" s="327">
        <f>D23+D22</f>
        <v>129790</v>
      </c>
      <c r="E21" s="346">
        <f>E22+E23</f>
        <v>130909</v>
      </c>
      <c r="F21" s="346">
        <f>F23+F22</f>
        <v>1060.3845000000001</v>
      </c>
      <c r="G21" s="346">
        <f>G22+G23</f>
        <v>26202.946800000002</v>
      </c>
      <c r="H21" s="346"/>
      <c r="I21" s="346">
        <f>I23+I22</f>
        <v>104706.05319999999</v>
      </c>
      <c r="J21" s="347">
        <f>J23+J22</f>
        <v>26175.656999999999</v>
      </c>
      <c r="K21" s="129"/>
      <c r="L21" s="158"/>
      <c r="M21" s="158"/>
    </row>
    <row r="22" spans="1:13" ht="14.1" customHeight="1" x14ac:dyDescent="0.3">
      <c r="B22" s="120"/>
      <c r="C22" s="269" t="s">
        <v>12</v>
      </c>
      <c r="D22" s="328">
        <v>129040</v>
      </c>
      <c r="E22" s="348">
        <v>130159</v>
      </c>
      <c r="F22" s="348">
        <v>1029.6285</v>
      </c>
      <c r="G22" s="348">
        <v>26015.500800000002</v>
      </c>
      <c r="H22" s="348"/>
      <c r="I22" s="348">
        <f>E22-G22</f>
        <v>104143.49919999999</v>
      </c>
      <c r="J22" s="349">
        <v>25855.7565</v>
      </c>
      <c r="K22" s="129"/>
      <c r="L22" s="158"/>
      <c r="M22" s="158"/>
    </row>
    <row r="23" spans="1:13" ht="14.1" customHeight="1" thickBot="1" x14ac:dyDescent="0.35">
      <c r="B23" s="120"/>
      <c r="C23" s="270" t="s">
        <v>11</v>
      </c>
      <c r="D23" s="342">
        <v>750</v>
      </c>
      <c r="E23" s="350">
        <v>750</v>
      </c>
      <c r="F23" s="350">
        <v>30.756</v>
      </c>
      <c r="G23" s="350">
        <v>187.446</v>
      </c>
      <c r="H23" s="350"/>
      <c r="I23" s="348">
        <f>E23-G23</f>
        <v>562.55399999999997</v>
      </c>
      <c r="J23" s="351">
        <v>319.90050000000002</v>
      </c>
      <c r="K23" s="129"/>
      <c r="L23" s="158"/>
      <c r="M23" s="158"/>
    </row>
    <row r="24" spans="1:13" ht="14.1" customHeight="1" x14ac:dyDescent="0.3">
      <c r="B24" s="120"/>
      <c r="C24" s="268" t="s">
        <v>17</v>
      </c>
      <c r="D24" s="327">
        <f>D32+D31+D25</f>
        <v>267534</v>
      </c>
      <c r="E24" s="346">
        <f>E25+E31+E32</f>
        <v>268930</v>
      </c>
      <c r="F24" s="346">
        <f>F32+F31+F25</f>
        <v>28255.086300000003</v>
      </c>
      <c r="G24" s="346">
        <f>G25+G31+G32</f>
        <v>109118.74784999999</v>
      </c>
      <c r="H24" s="346"/>
      <c r="I24" s="346">
        <f>I25+I31+I32</f>
        <v>159811.25214999999</v>
      </c>
      <c r="J24" s="347">
        <f>J25+J31+J32</f>
        <v>124229.86894999999</v>
      </c>
      <c r="K24" s="129"/>
      <c r="L24" s="158"/>
      <c r="M24" s="158"/>
    </row>
    <row r="25" spans="1:13" ht="15" customHeight="1" x14ac:dyDescent="0.3">
      <c r="A25" s="21"/>
      <c r="B25" s="130"/>
      <c r="C25" s="275" t="s">
        <v>64</v>
      </c>
      <c r="D25" s="329">
        <f>D26+D27+D28+D29+D30</f>
        <v>208734</v>
      </c>
      <c r="E25" s="352">
        <f>E26+E27+E28+E29+E30</f>
        <v>212161</v>
      </c>
      <c r="F25" s="352">
        <f>F26+F27+F28+F29</f>
        <v>23529.918600000001</v>
      </c>
      <c r="G25" s="352">
        <f>G26+G27+G28+G29</f>
        <v>90842.410549999986</v>
      </c>
      <c r="H25" s="352"/>
      <c r="I25" s="352">
        <f>I26+I27+I28+I29+I30</f>
        <v>121318.58945</v>
      </c>
      <c r="J25" s="353">
        <f>J26+J27+J28+J29+J30</f>
        <v>105011.57324999999</v>
      </c>
      <c r="K25" s="129"/>
      <c r="L25" s="158"/>
      <c r="M25" s="158"/>
    </row>
    <row r="26" spans="1:13" ht="14.1" customHeight="1" x14ac:dyDescent="0.3">
      <c r="A26" s="22"/>
      <c r="B26" s="131"/>
      <c r="C26" s="274" t="s">
        <v>22</v>
      </c>
      <c r="D26" s="330">
        <f>51847+1633</f>
        <v>53480</v>
      </c>
      <c r="E26" s="354">
        <v>53061</v>
      </c>
      <c r="F26" s="354">
        <v>7191.9195</v>
      </c>
      <c r="G26" s="354">
        <v>23314.373</v>
      </c>
      <c r="H26" s="354"/>
      <c r="I26" s="354">
        <f t="shared" ref="I26:I31" si="0">E26-G26</f>
        <v>29746.627</v>
      </c>
      <c r="J26" s="355">
        <v>27686.647799999999</v>
      </c>
      <c r="K26" s="129"/>
      <c r="L26" s="158"/>
      <c r="M26" s="158"/>
    </row>
    <row r="27" spans="1:13" ht="14.1" customHeight="1" x14ac:dyDescent="0.3">
      <c r="A27" s="22"/>
      <c r="B27" s="131"/>
      <c r="C27" s="274" t="s">
        <v>68</v>
      </c>
      <c r="D27" s="330">
        <f>49804+2387</f>
        <v>52191</v>
      </c>
      <c r="E27" s="354">
        <v>52487</v>
      </c>
      <c r="F27" s="354">
        <v>6882.7534999999998</v>
      </c>
      <c r="G27" s="354">
        <v>27209.117599999998</v>
      </c>
      <c r="H27" s="354"/>
      <c r="I27" s="354">
        <f t="shared" si="0"/>
        <v>25277.882400000002</v>
      </c>
      <c r="J27" s="355">
        <v>30954.220399999998</v>
      </c>
      <c r="K27" s="129"/>
      <c r="L27" s="158"/>
      <c r="M27" s="158"/>
    </row>
    <row r="28" spans="1:13" ht="14.1" customHeight="1" x14ac:dyDescent="0.3">
      <c r="A28" s="22"/>
      <c r="B28" s="131"/>
      <c r="C28" s="274" t="s">
        <v>69</v>
      </c>
      <c r="D28" s="330">
        <v>51454</v>
      </c>
      <c r="E28" s="354">
        <v>55564</v>
      </c>
      <c r="F28" s="354">
        <v>5796.3788000000004</v>
      </c>
      <c r="G28" s="354">
        <v>23952.320199999998</v>
      </c>
      <c r="H28" s="354"/>
      <c r="I28" s="354">
        <f t="shared" si="0"/>
        <v>31611.679800000002</v>
      </c>
      <c r="J28" s="355">
        <v>27218.884999999998</v>
      </c>
      <c r="K28" s="129"/>
      <c r="L28" s="158"/>
      <c r="M28" s="158"/>
    </row>
    <row r="29" spans="1:13" ht="14.1" customHeight="1" x14ac:dyDescent="0.3">
      <c r="A29" s="22"/>
      <c r="B29" s="131"/>
      <c r="C29" s="274" t="s">
        <v>25</v>
      </c>
      <c r="D29" s="330">
        <v>34409</v>
      </c>
      <c r="E29" s="354">
        <v>33849</v>
      </c>
      <c r="F29" s="354">
        <v>3658.8667999999998</v>
      </c>
      <c r="G29" s="354">
        <v>16366.599749999999</v>
      </c>
      <c r="H29" s="354"/>
      <c r="I29" s="354">
        <f t="shared" si="0"/>
        <v>17482.400249999999</v>
      </c>
      <c r="J29" s="355">
        <v>19151.820049999998</v>
      </c>
      <c r="K29" s="129"/>
      <c r="L29" s="158"/>
      <c r="M29" s="158"/>
    </row>
    <row r="30" spans="1:13" ht="14.1" customHeight="1" x14ac:dyDescent="0.3">
      <c r="A30" s="22"/>
      <c r="B30" s="131"/>
      <c r="C30" s="274" t="s">
        <v>65</v>
      </c>
      <c r="D30" s="330">
        <v>17200</v>
      </c>
      <c r="E30" s="354">
        <v>17200</v>
      </c>
      <c r="F30" s="354"/>
      <c r="G30" s="354"/>
      <c r="H30" s="354"/>
      <c r="I30" s="354">
        <f t="shared" si="0"/>
        <v>17200</v>
      </c>
      <c r="J30" s="355"/>
      <c r="K30" s="129"/>
      <c r="L30" s="158"/>
      <c r="M30" s="158"/>
    </row>
    <row r="31" spans="1:13" ht="14.1" customHeight="1" x14ac:dyDescent="0.3">
      <c r="A31" s="23"/>
      <c r="B31" s="130"/>
      <c r="C31" s="275" t="s">
        <v>18</v>
      </c>
      <c r="D31" s="329">
        <v>33756</v>
      </c>
      <c r="E31" s="352">
        <v>34484</v>
      </c>
      <c r="F31" s="352">
        <v>27.2075</v>
      </c>
      <c r="G31" s="352">
        <v>7470.9075000000003</v>
      </c>
      <c r="H31" s="352"/>
      <c r="I31" s="352">
        <f t="shared" si="0"/>
        <v>27013.092499999999</v>
      </c>
      <c r="J31" s="353">
        <v>8552.2659999999996</v>
      </c>
      <c r="K31" s="129"/>
      <c r="L31" s="158"/>
      <c r="M31" s="158"/>
    </row>
    <row r="32" spans="1:13" ht="14.1" customHeight="1" x14ac:dyDescent="0.3">
      <c r="A32" s="23"/>
      <c r="B32" s="130"/>
      <c r="C32" s="275" t="s">
        <v>66</v>
      </c>
      <c r="D32" s="329">
        <f>D33+D34</f>
        <v>25044</v>
      </c>
      <c r="E32" s="352">
        <f>E34+E33</f>
        <v>22285</v>
      </c>
      <c r="F32" s="352">
        <f>F33</f>
        <v>4697.9602000000004</v>
      </c>
      <c r="G32" s="352">
        <f>G33</f>
        <v>10805.4298</v>
      </c>
      <c r="H32" s="352"/>
      <c r="I32" s="352">
        <f>I33+I34</f>
        <v>11479.5702</v>
      </c>
      <c r="J32" s="353">
        <f>J33</f>
        <v>10666.029699999999</v>
      </c>
      <c r="K32" s="129"/>
      <c r="L32" s="158"/>
      <c r="M32" s="158"/>
    </row>
    <row r="33" spans="1:13" ht="14.1" customHeight="1" x14ac:dyDescent="0.3">
      <c r="A33" s="22"/>
      <c r="B33" s="131"/>
      <c r="C33" s="274" t="s">
        <v>10</v>
      </c>
      <c r="D33" s="330">
        <v>22944</v>
      </c>
      <c r="E33" s="354">
        <v>20185</v>
      </c>
      <c r="F33" s="354">
        <v>4697.9602000000004</v>
      </c>
      <c r="G33" s="354">
        <v>10805.4298</v>
      </c>
      <c r="H33" s="354"/>
      <c r="I33" s="354">
        <f>E33-G33</f>
        <v>9379.5702000000001</v>
      </c>
      <c r="J33" s="355">
        <v>10666.029699999999</v>
      </c>
      <c r="K33" s="129"/>
      <c r="L33" s="158"/>
      <c r="M33" s="158"/>
    </row>
    <row r="34" spans="1:13" ht="14.1" customHeight="1" thickBot="1" x14ac:dyDescent="0.35">
      <c r="A34" s="22"/>
      <c r="B34" s="131"/>
      <c r="C34" s="356" t="s">
        <v>67</v>
      </c>
      <c r="D34" s="331">
        <v>2100</v>
      </c>
      <c r="E34" s="357">
        <v>2100</v>
      </c>
      <c r="F34" s="357"/>
      <c r="G34" s="357"/>
      <c r="H34" s="357"/>
      <c r="I34" s="357">
        <f>E34-G34</f>
        <v>2100</v>
      </c>
      <c r="J34" s="358"/>
      <c r="K34" s="129"/>
      <c r="L34" s="158"/>
      <c r="M34" s="158"/>
    </row>
    <row r="35" spans="1:13" ht="15.75" customHeight="1" thickBot="1" x14ac:dyDescent="0.35">
      <c r="B35" s="120"/>
      <c r="C35" s="175" t="s">
        <v>93</v>
      </c>
      <c r="D35" s="341">
        <v>4000</v>
      </c>
      <c r="E35" s="359">
        <v>4000</v>
      </c>
      <c r="F35" s="359">
        <v>196.9025</v>
      </c>
      <c r="G35" s="359">
        <v>426.93175000000002</v>
      </c>
      <c r="H35" s="359"/>
      <c r="I35" s="359">
        <f>E35-G35</f>
        <v>3573.0682499999998</v>
      </c>
      <c r="J35" s="360">
        <v>574.83185000000003</v>
      </c>
      <c r="K35" s="129"/>
      <c r="L35" s="158"/>
      <c r="M35" s="158"/>
    </row>
    <row r="36" spans="1:13" ht="14.1" customHeight="1" thickBot="1" x14ac:dyDescent="0.35">
      <c r="B36" s="120"/>
      <c r="C36" s="175" t="s">
        <v>13</v>
      </c>
      <c r="D36" s="332">
        <v>687</v>
      </c>
      <c r="E36" s="333">
        <v>687</v>
      </c>
      <c r="F36" s="333">
        <v>56.552100000000003</v>
      </c>
      <c r="G36" s="333">
        <v>137.6516</v>
      </c>
      <c r="H36" s="333"/>
      <c r="I36" s="359">
        <f>E36-G36</f>
        <v>549.34839999999997</v>
      </c>
      <c r="J36" s="340">
        <v>177.96379999999999</v>
      </c>
      <c r="K36" s="129"/>
      <c r="L36" s="158"/>
      <c r="M36" s="158"/>
    </row>
    <row r="37" spans="1:13" ht="17.25" customHeight="1" thickBot="1" x14ac:dyDescent="0.35">
      <c r="B37" s="120"/>
      <c r="C37" s="175" t="s">
        <v>94</v>
      </c>
      <c r="D37" s="332">
        <v>3000</v>
      </c>
      <c r="E37" s="333">
        <v>3000</v>
      </c>
      <c r="F37" s="333"/>
      <c r="G37" s="333"/>
      <c r="H37" s="333"/>
      <c r="I37" s="359">
        <f>E37-G37</f>
        <v>3000</v>
      </c>
      <c r="J37" s="340"/>
      <c r="K37" s="129"/>
      <c r="L37" s="158"/>
      <c r="M37" s="158"/>
    </row>
    <row r="38" spans="1:13" ht="17.25" customHeight="1" thickBot="1" x14ac:dyDescent="0.35">
      <c r="B38" s="120"/>
      <c r="C38" s="175" t="s">
        <v>76</v>
      </c>
      <c r="D38" s="332">
        <v>7000</v>
      </c>
      <c r="E38" s="333">
        <v>7000</v>
      </c>
      <c r="F38" s="333">
        <v>123.7469</v>
      </c>
      <c r="G38" s="333">
        <v>7000</v>
      </c>
      <c r="H38" s="333"/>
      <c r="I38" s="359">
        <f t="shared" ref="I38:I39" si="1">D38-G38</f>
        <v>0</v>
      </c>
      <c r="J38" s="340">
        <v>7000</v>
      </c>
      <c r="K38" s="129"/>
      <c r="L38" s="158"/>
      <c r="M38" s="158"/>
    </row>
    <row r="39" spans="1:13" ht="14.1" customHeight="1" thickBot="1" x14ac:dyDescent="0.35">
      <c r="B39" s="120"/>
      <c r="C39" s="153" t="s">
        <v>14</v>
      </c>
      <c r="D39" s="332"/>
      <c r="E39" s="333"/>
      <c r="F39" s="333"/>
      <c r="G39" s="333"/>
      <c r="H39" s="333"/>
      <c r="I39" s="359">
        <f t="shared" si="1"/>
        <v>0</v>
      </c>
      <c r="J39" s="340"/>
      <c r="K39" s="129"/>
      <c r="L39" s="158"/>
      <c r="M39" s="158"/>
    </row>
    <row r="40" spans="1:13" ht="16.5" customHeight="1" thickBot="1" x14ac:dyDescent="0.35">
      <c r="B40" s="120"/>
      <c r="C40" s="181" t="s">
        <v>9</v>
      </c>
      <c r="D40" s="334">
        <f>D21+D24+D35+D36+D37+D38+D39</f>
        <v>412011</v>
      </c>
      <c r="E40" s="335">
        <f>E21+E24+E35+E36+E37+E38+E39</f>
        <v>414526</v>
      </c>
      <c r="F40" s="199">
        <f>F21+F24+F35+F36+F37+F38+F39</f>
        <v>29692.672300000002</v>
      </c>
      <c r="G40" s="199">
        <f>G21+G24+G35+G36+G37+G38+G39</f>
        <v>142886.27799999999</v>
      </c>
      <c r="H40" s="199">
        <f>H26+H27+H28+H29+H33</f>
        <v>0</v>
      </c>
      <c r="I40" s="199">
        <f>I21+I24+I35+I36+I37+I38+I39</f>
        <v>271639.72200000001</v>
      </c>
      <c r="J40" s="211">
        <f>J21+J24+J35+J36+J37+J38+J39</f>
        <v>158158.32159999997</v>
      </c>
      <c r="K40" s="129"/>
      <c r="L40" s="158"/>
      <c r="M40" s="158"/>
    </row>
    <row r="41" spans="1:13" ht="14.1" customHeight="1" x14ac:dyDescent="0.3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3">
      <c r="B42" s="123"/>
      <c r="C42" s="133" t="s">
        <v>104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3">
      <c r="B43" s="123"/>
      <c r="C43" s="205" t="s">
        <v>109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5">
      <c r="B44" s="134"/>
      <c r="D44" s="407"/>
      <c r="E44" s="407"/>
      <c r="F44" s="407"/>
      <c r="G44" s="408"/>
      <c r="H44" s="105"/>
      <c r="I44" s="105"/>
      <c r="J44" s="156"/>
      <c r="K44" s="136"/>
      <c r="L44" s="124"/>
      <c r="M44" s="124"/>
    </row>
    <row r="45" spans="1:13" ht="12" customHeight="1" thickTop="1" x14ac:dyDescent="0.3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5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3">
      <c r="B47" s="422" t="s">
        <v>1</v>
      </c>
      <c r="C47" s="423"/>
      <c r="D47" s="423"/>
      <c r="E47" s="423"/>
      <c r="F47" s="423"/>
      <c r="G47" s="423"/>
      <c r="H47" s="423"/>
      <c r="I47" s="423"/>
      <c r="J47" s="423"/>
      <c r="K47" s="424"/>
      <c r="L47" s="208"/>
      <c r="M47" s="208"/>
    </row>
    <row r="48" spans="1:13" ht="12" customHeight="1" thickBot="1" x14ac:dyDescent="0.35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5">
      <c r="B49" s="120"/>
      <c r="C49" s="409" t="s">
        <v>2</v>
      </c>
      <c r="D49" s="410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5">
      <c r="B50" s="120"/>
      <c r="C50" s="140" t="s">
        <v>30</v>
      </c>
      <c r="D50" s="255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140" t="s">
        <v>3</v>
      </c>
      <c r="D51" s="255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31</v>
      </c>
      <c r="D52" s="255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34</v>
      </c>
      <c r="D53" s="255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6"/>
      <c r="C54" s="141"/>
      <c r="D54" s="256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5">
      <c r="B55" s="419" t="s">
        <v>8</v>
      </c>
      <c r="C55" s="420"/>
      <c r="D55" s="420"/>
      <c r="E55" s="420"/>
      <c r="F55" s="420"/>
      <c r="G55" s="420"/>
      <c r="H55" s="420"/>
      <c r="I55" s="420"/>
      <c r="J55" s="420"/>
      <c r="K55" s="421"/>
      <c r="L55" s="208"/>
      <c r="M55" s="208"/>
    </row>
    <row r="56" spans="2:13" s="3" customFormat="1" ht="63" thickBot="1" x14ac:dyDescent="0.35">
      <c r="B56" s="143"/>
      <c r="C56" s="180" t="s">
        <v>19</v>
      </c>
      <c r="D56" s="198" t="s">
        <v>20</v>
      </c>
      <c r="E56" s="196" t="str">
        <f>F20</f>
        <v>LANDET KVANTUM UKE 10</v>
      </c>
      <c r="F56" s="196" t="str">
        <f>G20</f>
        <v>LANDET KVANTUM T.O.M UKE 10</v>
      </c>
      <c r="G56" s="196" t="str">
        <f>I20</f>
        <v>RESTKVOTER</v>
      </c>
      <c r="H56" s="197" t="str">
        <f>J20</f>
        <v>LANDET KVANTUM T.O.M. UKE 10 2016</v>
      </c>
      <c r="I56" s="144"/>
      <c r="J56" s="144"/>
      <c r="K56" s="145"/>
      <c r="L56" s="144"/>
      <c r="M56" s="144"/>
    </row>
    <row r="57" spans="2:13" ht="14.1" customHeight="1" x14ac:dyDescent="0.3">
      <c r="B57" s="146"/>
      <c r="C57" s="149" t="s">
        <v>35</v>
      </c>
      <c r="D57" s="429"/>
      <c r="E57" s="365">
        <v>0.4204</v>
      </c>
      <c r="F57" s="365">
        <v>30.452500000000001</v>
      </c>
      <c r="G57" s="434"/>
      <c r="H57" s="242">
        <v>33.259099999999997</v>
      </c>
      <c r="I57" s="162"/>
      <c r="J57" s="162"/>
      <c r="K57" s="190"/>
      <c r="L57" s="106"/>
      <c r="M57" s="106"/>
    </row>
    <row r="58" spans="2:13" ht="14.1" customHeight="1" x14ac:dyDescent="0.3">
      <c r="B58" s="146"/>
      <c r="C58" s="147" t="s">
        <v>32</v>
      </c>
      <c r="D58" s="430"/>
      <c r="E58" s="366"/>
      <c r="F58" s="366">
        <v>108.6362</v>
      </c>
      <c r="G58" s="435"/>
      <c r="H58" s="324">
        <v>142.62</v>
      </c>
      <c r="I58" s="162"/>
      <c r="J58" s="162"/>
      <c r="K58" s="190"/>
      <c r="L58" s="106"/>
      <c r="M58" s="106"/>
    </row>
    <row r="59" spans="2:13" ht="14.1" customHeight="1" thickBot="1" x14ac:dyDescent="0.35">
      <c r="B59" s="146"/>
      <c r="C59" s="148" t="s">
        <v>85</v>
      </c>
      <c r="D59" s="431"/>
      <c r="E59" s="367">
        <v>3.4299999999999997E-2</v>
      </c>
      <c r="F59" s="367">
        <v>2.5535000000000001</v>
      </c>
      <c r="G59" s="436"/>
      <c r="H59" s="325">
        <v>5.3517000000000001</v>
      </c>
      <c r="I59" s="162"/>
      <c r="J59" s="162"/>
      <c r="K59" s="190"/>
      <c r="L59" s="106"/>
      <c r="M59" s="106"/>
    </row>
    <row r="60" spans="2:13" s="98" customFormat="1" ht="15.6" customHeight="1" x14ac:dyDescent="0.3">
      <c r="B60" s="163"/>
      <c r="C60" s="149" t="s">
        <v>61</v>
      </c>
      <c r="D60" s="368">
        <v>7100</v>
      </c>
      <c r="E60" s="369">
        <f>SUM(E61:E63)</f>
        <v>6.6295999999999999</v>
      </c>
      <c r="F60" s="369">
        <f>F61+F62+F63</f>
        <v>23.738900000000001</v>
      </c>
      <c r="G60" s="369">
        <f>D60-F60</f>
        <v>7076.2610999999997</v>
      </c>
      <c r="H60" s="370">
        <f>H61+H62+H63</f>
        <v>14.1851</v>
      </c>
      <c r="I60" s="164"/>
      <c r="J60" s="164"/>
      <c r="K60" s="190"/>
      <c r="L60" s="106"/>
      <c r="M60" s="106"/>
    </row>
    <row r="61" spans="2:13" s="22" customFormat="1" ht="14.1" customHeight="1" x14ac:dyDescent="0.3">
      <c r="B61" s="150"/>
      <c r="C61" s="151" t="s">
        <v>36</v>
      </c>
      <c r="D61" s="249"/>
      <c r="E61" s="235">
        <v>1.3138000000000001</v>
      </c>
      <c r="F61" s="235">
        <v>4.9749999999999996</v>
      </c>
      <c r="G61" s="235"/>
      <c r="H61" s="237">
        <v>1.4870000000000001</v>
      </c>
      <c r="I61" s="152"/>
      <c r="J61" s="152"/>
      <c r="K61" s="190"/>
      <c r="L61" s="106"/>
      <c r="M61" s="106"/>
    </row>
    <row r="62" spans="2:13" s="22" customFormat="1" ht="14.1" customHeight="1" x14ac:dyDescent="0.3">
      <c r="B62" s="150"/>
      <c r="C62" s="151" t="s">
        <v>37</v>
      </c>
      <c r="D62" s="249"/>
      <c r="E62" s="235">
        <v>1.81</v>
      </c>
      <c r="F62" s="235">
        <v>9.0814000000000004</v>
      </c>
      <c r="G62" s="235"/>
      <c r="H62" s="237">
        <v>4.0937000000000001</v>
      </c>
      <c r="I62" s="177"/>
      <c r="J62" s="177"/>
      <c r="K62" s="190"/>
      <c r="L62" s="106"/>
      <c r="M62" s="106"/>
    </row>
    <row r="63" spans="2:13" s="22" customFormat="1" ht="14.1" customHeight="1" thickBot="1" x14ac:dyDescent="0.35">
      <c r="B63" s="150"/>
      <c r="C63" s="228" t="s">
        <v>38</v>
      </c>
      <c r="D63" s="250"/>
      <c r="E63" s="241">
        <v>3.5057999999999998</v>
      </c>
      <c r="F63" s="241">
        <v>9.6824999999999992</v>
      </c>
      <c r="G63" s="241"/>
      <c r="H63" s="237">
        <v>8.6044</v>
      </c>
      <c r="I63" s="177"/>
      <c r="J63" s="177"/>
      <c r="K63" s="190"/>
      <c r="L63" s="106"/>
      <c r="M63" s="106"/>
    </row>
    <row r="64" spans="2:13" ht="14.1" customHeight="1" thickBot="1" x14ac:dyDescent="0.35">
      <c r="B64" s="120"/>
      <c r="C64" s="153" t="s">
        <v>39</v>
      </c>
      <c r="D64" s="231">
        <v>85</v>
      </c>
      <c r="E64" s="236"/>
      <c r="F64" s="236"/>
      <c r="G64" s="236">
        <f>D64-F64</f>
        <v>85</v>
      </c>
      <c r="H64" s="238">
        <v>0.47189999999999999</v>
      </c>
      <c r="I64" s="158"/>
      <c r="J64" s="158"/>
      <c r="K64" s="190"/>
      <c r="L64" s="106"/>
      <c r="M64" s="106"/>
    </row>
    <row r="65" spans="2:13" ht="14.1" customHeight="1" thickBot="1" x14ac:dyDescent="0.35">
      <c r="B65" s="120"/>
      <c r="C65" s="153" t="s">
        <v>14</v>
      </c>
      <c r="D65" s="229"/>
      <c r="E65" s="243">
        <v>1.6587000000000001</v>
      </c>
      <c r="F65" s="243">
        <v>4.1708999999999996</v>
      </c>
      <c r="G65" s="243"/>
      <c r="H65" s="307">
        <v>0.76480000000000004</v>
      </c>
      <c r="I65" s="158"/>
      <c r="J65" s="158"/>
      <c r="K65" s="190"/>
      <c r="L65" s="106"/>
      <c r="M65" s="106"/>
    </row>
    <row r="66" spans="2:13" s="3" customFormat="1" ht="16.5" customHeight="1" thickBot="1" x14ac:dyDescent="0.35">
      <c r="B66" s="118"/>
      <c r="C66" s="181" t="s">
        <v>9</v>
      </c>
      <c r="D66" s="188">
        <v>12225</v>
      </c>
      <c r="E66" s="203">
        <f>E57+E58+E59+E60+E64+E65</f>
        <v>8.7430000000000003</v>
      </c>
      <c r="F66" s="312">
        <f>F57+F58+F59+F60+F64+F65</f>
        <v>169.55200000000002</v>
      </c>
      <c r="G66" s="203">
        <f>D66-F66</f>
        <v>12055.448</v>
      </c>
      <c r="H66" s="211">
        <f>H57+H58+H59+H60+H64+H65</f>
        <v>196.65260000000001</v>
      </c>
      <c r="I66" s="174"/>
      <c r="J66" s="174"/>
      <c r="K66" s="190"/>
      <c r="L66" s="106"/>
      <c r="M66" s="106"/>
    </row>
    <row r="67" spans="2:13" s="3" customFormat="1" ht="19.2" customHeight="1" thickBot="1" x14ac:dyDescent="0.35">
      <c r="B67" s="159"/>
      <c r="C67" s="432"/>
      <c r="D67" s="432"/>
      <c r="E67" s="432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3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3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3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5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3">
      <c r="B72" s="422" t="s">
        <v>1</v>
      </c>
      <c r="C72" s="423"/>
      <c r="D72" s="423"/>
      <c r="E72" s="423"/>
      <c r="F72" s="423"/>
      <c r="G72" s="423"/>
      <c r="H72" s="423"/>
      <c r="I72" s="423"/>
      <c r="J72" s="423"/>
      <c r="K72" s="424"/>
      <c r="L72" s="208"/>
      <c r="M72" s="208"/>
    </row>
    <row r="73" spans="2:13" ht="4.5" customHeight="1" thickBot="1" x14ac:dyDescent="0.35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5">
      <c r="B74" s="118"/>
      <c r="C74" s="417" t="s">
        <v>2</v>
      </c>
      <c r="D74" s="418"/>
      <c r="E74" s="417" t="s">
        <v>20</v>
      </c>
      <c r="F74" s="425"/>
      <c r="G74" s="417" t="s">
        <v>21</v>
      </c>
      <c r="H74" s="418"/>
      <c r="I74" s="158"/>
      <c r="J74" s="158"/>
      <c r="K74" s="116"/>
      <c r="L74" s="137"/>
      <c r="M74" s="137"/>
    </row>
    <row r="75" spans="2:13" ht="16.2" x14ac:dyDescent="0.3">
      <c r="B75" s="257"/>
      <c r="C75" s="167" t="s">
        <v>86</v>
      </c>
      <c r="D75" s="171">
        <v>113564</v>
      </c>
      <c r="E75" s="258" t="s">
        <v>5</v>
      </c>
      <c r="F75" s="251">
        <v>43724</v>
      </c>
      <c r="G75" s="259" t="s">
        <v>26</v>
      </c>
      <c r="H75" s="251">
        <v>12841</v>
      </c>
      <c r="I75" s="168"/>
      <c r="J75" s="168"/>
      <c r="K75" s="260"/>
      <c r="L75" s="301"/>
      <c r="M75" s="137"/>
    </row>
    <row r="76" spans="2:13" ht="14.4" x14ac:dyDescent="0.3">
      <c r="B76" s="257"/>
      <c r="C76" s="167" t="s">
        <v>3</v>
      </c>
      <c r="D76" s="171">
        <v>104564</v>
      </c>
      <c r="E76" s="261" t="s">
        <v>6</v>
      </c>
      <c r="F76" s="171">
        <v>71338</v>
      </c>
      <c r="G76" s="259" t="s">
        <v>62</v>
      </c>
      <c r="H76" s="171">
        <v>52790</v>
      </c>
      <c r="I76" s="168"/>
      <c r="J76" s="168"/>
      <c r="K76" s="260"/>
      <c r="L76" s="301"/>
      <c r="M76" s="137"/>
    </row>
    <row r="77" spans="2:13" ht="16.8" thickBot="1" x14ac:dyDescent="0.35">
      <c r="B77" s="257"/>
      <c r="C77" s="167" t="s">
        <v>87</v>
      </c>
      <c r="D77" s="171">
        <v>14872</v>
      </c>
      <c r="E77" s="169"/>
      <c r="F77" s="171"/>
      <c r="G77" s="259" t="s">
        <v>63</v>
      </c>
      <c r="H77" s="171">
        <v>5707</v>
      </c>
      <c r="I77" s="168"/>
      <c r="J77" s="168"/>
      <c r="K77" s="260"/>
      <c r="L77" s="301"/>
      <c r="M77" s="137"/>
    </row>
    <row r="78" spans="2:13" ht="14.1" customHeight="1" thickBot="1" x14ac:dyDescent="0.35">
      <c r="B78" s="257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2"/>
      <c r="L78" s="265"/>
      <c r="M78" s="119"/>
    </row>
    <row r="79" spans="2:13" ht="12" customHeight="1" x14ac:dyDescent="0.3">
      <c r="B79" s="257"/>
      <c r="C79" s="336" t="s">
        <v>96</v>
      </c>
      <c r="D79" s="204"/>
      <c r="E79" s="204"/>
      <c r="F79" s="204"/>
      <c r="G79" s="204"/>
      <c r="H79" s="204"/>
      <c r="I79" s="264"/>
      <c r="J79" s="265"/>
      <c r="K79" s="262"/>
      <c r="L79" s="265"/>
      <c r="M79" s="119"/>
    </row>
    <row r="80" spans="2:13" ht="14.25" customHeight="1" x14ac:dyDescent="0.3">
      <c r="B80" s="257"/>
      <c r="C80" s="433" t="s">
        <v>97</v>
      </c>
      <c r="D80" s="433"/>
      <c r="E80" s="433"/>
      <c r="F80" s="433"/>
      <c r="G80" s="433"/>
      <c r="H80" s="433"/>
      <c r="I80" s="264"/>
      <c r="J80" s="265"/>
      <c r="K80" s="262"/>
      <c r="L80" s="265"/>
      <c r="M80" s="119"/>
    </row>
    <row r="81" spans="1:13" ht="6" customHeight="1" thickBot="1" x14ac:dyDescent="0.35">
      <c r="B81" s="257"/>
      <c r="C81" s="433"/>
      <c r="D81" s="433"/>
      <c r="E81" s="433"/>
      <c r="F81" s="433"/>
      <c r="G81" s="433"/>
      <c r="H81" s="433"/>
      <c r="I81" s="265"/>
      <c r="J81" s="265"/>
      <c r="K81" s="262"/>
      <c r="L81" s="265"/>
      <c r="M81" s="119"/>
    </row>
    <row r="82" spans="1:13" ht="14.1" customHeight="1" x14ac:dyDescent="0.3">
      <c r="B82" s="426" t="s">
        <v>8</v>
      </c>
      <c r="C82" s="427"/>
      <c r="D82" s="427"/>
      <c r="E82" s="427"/>
      <c r="F82" s="427"/>
      <c r="G82" s="427"/>
      <c r="H82" s="427"/>
      <c r="I82" s="427"/>
      <c r="J82" s="427"/>
      <c r="K82" s="428"/>
      <c r="L82" s="302"/>
      <c r="M82" s="208"/>
    </row>
    <row r="83" spans="1:13" ht="5.25" customHeight="1" thickBot="1" x14ac:dyDescent="0.35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5">
      <c r="A84" s="121"/>
      <c r="B84" s="119"/>
      <c r="C84" s="180" t="s">
        <v>19</v>
      </c>
      <c r="D84" s="343" t="s">
        <v>92</v>
      </c>
      <c r="E84" s="337" t="s">
        <v>83</v>
      </c>
      <c r="F84" s="196" t="str">
        <f>F20</f>
        <v>LANDET KVANTUM UKE 10</v>
      </c>
      <c r="G84" s="196" t="str">
        <f>G20</f>
        <v>LANDET KVANTUM T.O.M UKE 10</v>
      </c>
      <c r="H84" s="196" t="str">
        <f>I20</f>
        <v>RESTKVOTER</v>
      </c>
      <c r="I84" s="197" t="str">
        <f>J20</f>
        <v>LANDET KVANTUM T.O.M. UKE 10 2016</v>
      </c>
      <c r="J84" s="119"/>
      <c r="K84" s="10"/>
      <c r="L84" s="119"/>
      <c r="M84" s="119"/>
    </row>
    <row r="85" spans="1:13" ht="14.1" customHeight="1" x14ac:dyDescent="0.3">
      <c r="A85" s="121"/>
      <c r="B85" s="119"/>
      <c r="C85" s="361" t="s">
        <v>16</v>
      </c>
      <c r="D85" s="327">
        <f>D87+D86</f>
        <v>43724</v>
      </c>
      <c r="E85" s="346">
        <f>E87+E86</f>
        <v>50301</v>
      </c>
      <c r="F85" s="346">
        <f>F87+F86</f>
        <v>1485.7478000000001</v>
      </c>
      <c r="G85" s="346">
        <f>G86+G87</f>
        <v>11358.6659</v>
      </c>
      <c r="H85" s="346">
        <f>H86+H87</f>
        <v>38942.3341</v>
      </c>
      <c r="I85" s="347">
        <f>I86+I87</f>
        <v>9510.9449000000004</v>
      </c>
      <c r="J85" s="158"/>
      <c r="K85" s="129"/>
      <c r="L85" s="158"/>
      <c r="M85" s="158"/>
    </row>
    <row r="86" spans="1:13" ht="14.1" customHeight="1" x14ac:dyDescent="0.3">
      <c r="A86" s="121"/>
      <c r="B86" s="119"/>
      <c r="C86" s="269" t="s">
        <v>12</v>
      </c>
      <c r="D86" s="328">
        <v>42974</v>
      </c>
      <c r="E86" s="348">
        <v>49551</v>
      </c>
      <c r="F86" s="348">
        <v>1481.1222</v>
      </c>
      <c r="G86" s="348">
        <v>11223.9699</v>
      </c>
      <c r="H86" s="348">
        <f>E86-G86</f>
        <v>38327.030100000004</v>
      </c>
      <c r="I86" s="349">
        <v>9374.5848999999998</v>
      </c>
      <c r="J86" s="158"/>
      <c r="K86" s="129"/>
      <c r="L86" s="158"/>
      <c r="M86" s="158"/>
    </row>
    <row r="87" spans="1:13" ht="15" thickBot="1" x14ac:dyDescent="0.35">
      <c r="A87" s="121"/>
      <c r="B87" s="119"/>
      <c r="C87" s="362" t="s">
        <v>11</v>
      </c>
      <c r="D87" s="342">
        <v>750</v>
      </c>
      <c r="E87" s="350">
        <v>750</v>
      </c>
      <c r="F87" s="350">
        <v>4.6256000000000004</v>
      </c>
      <c r="G87" s="350">
        <v>134.696</v>
      </c>
      <c r="H87" s="350">
        <f>E87-G87</f>
        <v>615.30399999999997</v>
      </c>
      <c r="I87" s="351">
        <v>136.36000000000001</v>
      </c>
      <c r="J87" s="158"/>
      <c r="K87" s="129"/>
      <c r="L87" s="158"/>
      <c r="M87" s="158"/>
    </row>
    <row r="88" spans="1:13" ht="14.1" customHeight="1" x14ac:dyDescent="0.3">
      <c r="A88" s="121"/>
      <c r="B88" s="4"/>
      <c r="C88" s="268" t="s">
        <v>17</v>
      </c>
      <c r="D88" s="327">
        <f t="shared" ref="D88:I88" si="2">D89+D94+D95</f>
        <v>72532</v>
      </c>
      <c r="E88" s="346">
        <f t="shared" si="2"/>
        <v>77425</v>
      </c>
      <c r="F88" s="346">
        <f t="shared" si="2"/>
        <v>3031.6929000000005</v>
      </c>
      <c r="G88" s="346">
        <f t="shared" si="2"/>
        <v>16812.5838</v>
      </c>
      <c r="H88" s="346">
        <f>H89+H94+H95</f>
        <v>60612.416200000007</v>
      </c>
      <c r="I88" s="347">
        <f t="shared" si="2"/>
        <v>19738.974000000002</v>
      </c>
      <c r="J88" s="158"/>
      <c r="K88" s="129"/>
      <c r="L88" s="158"/>
      <c r="M88" s="158"/>
    </row>
    <row r="89" spans="1:13" ht="15.75" customHeight="1" x14ac:dyDescent="0.3">
      <c r="A89" s="121"/>
      <c r="B89" s="39"/>
      <c r="C89" s="275" t="s">
        <v>64</v>
      </c>
      <c r="D89" s="329">
        <f t="shared" ref="D89:I89" si="3">D90+D91+D92+D93</f>
        <v>53984</v>
      </c>
      <c r="E89" s="352">
        <f t="shared" si="3"/>
        <v>57586</v>
      </c>
      <c r="F89" s="352">
        <f t="shared" si="3"/>
        <v>2884.7983000000004</v>
      </c>
      <c r="G89" s="352">
        <f t="shared" si="3"/>
        <v>10318.808500000001</v>
      </c>
      <c r="H89" s="352">
        <f>H90+H91+H92+H93</f>
        <v>47267.191500000001</v>
      </c>
      <c r="I89" s="353">
        <f t="shared" si="3"/>
        <v>15812.6441</v>
      </c>
      <c r="J89" s="158"/>
      <c r="K89" s="129"/>
      <c r="L89" s="158"/>
      <c r="M89" s="158"/>
    </row>
    <row r="90" spans="1:13" ht="14.1" customHeight="1" x14ac:dyDescent="0.3">
      <c r="A90" s="116"/>
      <c r="B90" s="137"/>
      <c r="C90" s="274" t="s">
        <v>22</v>
      </c>
      <c r="D90" s="330">
        <f>14887+530</f>
        <v>15417</v>
      </c>
      <c r="E90" s="354">
        <v>17656</v>
      </c>
      <c r="F90" s="354">
        <v>289.03370000000001</v>
      </c>
      <c r="G90" s="354">
        <v>2244.3908000000001</v>
      </c>
      <c r="H90" s="354">
        <f t="shared" ref="H90:H96" si="4">E90-G90</f>
        <v>15411.609199999999</v>
      </c>
      <c r="I90" s="355">
        <v>2612.9854999999998</v>
      </c>
      <c r="J90" s="158"/>
      <c r="K90" s="129"/>
      <c r="L90" s="158"/>
      <c r="M90" s="158"/>
    </row>
    <row r="91" spans="1:13" ht="14.1" customHeight="1" x14ac:dyDescent="0.3">
      <c r="A91" s="116"/>
      <c r="B91" s="137"/>
      <c r="C91" s="274" t="s">
        <v>23</v>
      </c>
      <c r="D91" s="330">
        <f>13725+664</f>
        <v>14389</v>
      </c>
      <c r="E91" s="354">
        <v>16454</v>
      </c>
      <c r="F91" s="354">
        <v>500.6592</v>
      </c>
      <c r="G91" s="354">
        <v>3026.4349000000002</v>
      </c>
      <c r="H91" s="354">
        <f t="shared" si="4"/>
        <v>13427.5651</v>
      </c>
      <c r="I91" s="355">
        <v>3728.5097000000001</v>
      </c>
      <c r="J91" s="158"/>
      <c r="K91" s="129"/>
      <c r="L91" s="158"/>
      <c r="M91" s="158"/>
    </row>
    <row r="92" spans="1:13" ht="14.1" customHeight="1" x14ac:dyDescent="0.3">
      <c r="A92" s="116"/>
      <c r="B92" s="137"/>
      <c r="C92" s="274" t="s">
        <v>24</v>
      </c>
      <c r="D92" s="330">
        <v>15573</v>
      </c>
      <c r="E92" s="354">
        <v>17916</v>
      </c>
      <c r="F92" s="354">
        <v>1179.9453000000001</v>
      </c>
      <c r="G92" s="354">
        <v>3351.4596999999999</v>
      </c>
      <c r="H92" s="354">
        <f t="shared" si="4"/>
        <v>14564.540300000001</v>
      </c>
      <c r="I92" s="355">
        <v>4591.5348999999997</v>
      </c>
      <c r="J92" s="158"/>
      <c r="K92" s="129"/>
      <c r="L92" s="158"/>
      <c r="M92" s="158"/>
    </row>
    <row r="93" spans="1:13" ht="14.1" customHeight="1" x14ac:dyDescent="0.3">
      <c r="A93" s="116"/>
      <c r="B93" s="137"/>
      <c r="C93" s="274" t="s">
        <v>25</v>
      </c>
      <c r="D93" s="330">
        <v>8605</v>
      </c>
      <c r="E93" s="354">
        <v>5560</v>
      </c>
      <c r="F93" s="354">
        <v>915.16010000000006</v>
      </c>
      <c r="G93" s="354">
        <v>1696.5231000000001</v>
      </c>
      <c r="H93" s="354">
        <f t="shared" si="4"/>
        <v>3863.4768999999997</v>
      </c>
      <c r="I93" s="355">
        <v>4879.6139999999996</v>
      </c>
      <c r="J93" s="158"/>
      <c r="K93" s="129"/>
      <c r="L93" s="158"/>
      <c r="M93" s="158"/>
    </row>
    <row r="94" spans="1:13" ht="14.1" customHeight="1" x14ac:dyDescent="0.3">
      <c r="A94" s="116"/>
      <c r="B94" s="137"/>
      <c r="C94" s="275" t="s">
        <v>32</v>
      </c>
      <c r="D94" s="329">
        <v>12841</v>
      </c>
      <c r="E94" s="352">
        <v>13273</v>
      </c>
      <c r="F94" s="352">
        <v>23.661000000000001</v>
      </c>
      <c r="G94" s="352">
        <v>5733.0756000000001</v>
      </c>
      <c r="H94" s="352">
        <f t="shared" si="4"/>
        <v>7539.9243999999999</v>
      </c>
      <c r="I94" s="353">
        <v>3065.6053000000002</v>
      </c>
      <c r="J94" s="158"/>
      <c r="K94" s="129"/>
      <c r="L94" s="158"/>
      <c r="M94" s="158"/>
    </row>
    <row r="95" spans="1:13" ht="14.1" customHeight="1" thickBot="1" x14ac:dyDescent="0.35">
      <c r="A95" s="121"/>
      <c r="B95" s="39"/>
      <c r="C95" s="276" t="s">
        <v>63</v>
      </c>
      <c r="D95" s="338">
        <v>5707</v>
      </c>
      <c r="E95" s="363">
        <v>6566</v>
      </c>
      <c r="F95" s="363">
        <v>123.2336</v>
      </c>
      <c r="G95" s="363">
        <v>760.69970000000001</v>
      </c>
      <c r="H95" s="363">
        <f t="shared" si="4"/>
        <v>5805.3002999999999</v>
      </c>
      <c r="I95" s="364">
        <v>860.72460000000001</v>
      </c>
      <c r="J95" s="158"/>
      <c r="K95" s="129"/>
      <c r="L95" s="158"/>
      <c r="M95" s="158"/>
    </row>
    <row r="96" spans="1:13" ht="15" thickBot="1" x14ac:dyDescent="0.35">
      <c r="A96" s="121"/>
      <c r="B96" s="39"/>
      <c r="C96" s="175" t="s">
        <v>13</v>
      </c>
      <c r="D96" s="341">
        <v>309</v>
      </c>
      <c r="E96" s="359">
        <v>309</v>
      </c>
      <c r="F96" s="359">
        <v>0.1961</v>
      </c>
      <c r="G96" s="359">
        <v>13.678000000000001</v>
      </c>
      <c r="H96" s="359">
        <f t="shared" si="4"/>
        <v>295.322</v>
      </c>
      <c r="I96" s="360">
        <v>13.9587</v>
      </c>
      <c r="J96" s="158"/>
      <c r="K96" s="129"/>
      <c r="L96" s="158"/>
      <c r="M96" s="158"/>
    </row>
    <row r="97" spans="1:13" ht="16.8" thickBot="1" x14ac:dyDescent="0.35">
      <c r="A97" s="121"/>
      <c r="B97" s="119"/>
      <c r="C97" s="175" t="s">
        <v>71</v>
      </c>
      <c r="D97" s="332">
        <v>300</v>
      </c>
      <c r="E97" s="333">
        <v>300</v>
      </c>
      <c r="F97" s="333">
        <v>2.2793999999999999</v>
      </c>
      <c r="G97" s="333">
        <v>300</v>
      </c>
      <c r="H97" s="333">
        <f t="shared" ref="H97:H98" si="5">D97-G97</f>
        <v>0</v>
      </c>
      <c r="I97" s="340">
        <v>300</v>
      </c>
      <c r="J97" s="158"/>
      <c r="K97" s="129"/>
      <c r="L97" s="158"/>
      <c r="M97" s="158"/>
    </row>
    <row r="98" spans="1:13" ht="16.5" customHeight="1" thickBot="1" x14ac:dyDescent="0.35">
      <c r="A98" s="121"/>
      <c r="B98" s="119"/>
      <c r="C98" s="267" t="s">
        <v>14</v>
      </c>
      <c r="D98" s="332"/>
      <c r="E98" s="333"/>
      <c r="F98" s="333"/>
      <c r="G98" s="333"/>
      <c r="H98" s="333">
        <f t="shared" si="5"/>
        <v>0</v>
      </c>
      <c r="I98" s="340"/>
      <c r="J98" s="158"/>
      <c r="K98" s="129"/>
      <c r="L98" s="158"/>
      <c r="M98" s="158"/>
    </row>
    <row r="99" spans="1:13" ht="16.2" thickBot="1" x14ac:dyDescent="0.35">
      <c r="A99" s="121"/>
      <c r="B99" s="119"/>
      <c r="C99" s="181" t="s">
        <v>9</v>
      </c>
      <c r="D99" s="334">
        <f t="shared" ref="D99:I99" si="6">D85+D88+D96+D97+D98</f>
        <v>116865</v>
      </c>
      <c r="E99" s="339">
        <f t="shared" si="6"/>
        <v>128335</v>
      </c>
      <c r="F99" s="226">
        <f t="shared" si="6"/>
        <v>4519.9162000000015</v>
      </c>
      <c r="G99" s="226">
        <f t="shared" si="6"/>
        <v>28484.9277</v>
      </c>
      <c r="H99" s="226">
        <f>H85+H88+H96+H97+H98</f>
        <v>99850.072300000014</v>
      </c>
      <c r="I99" s="200">
        <f t="shared" si="6"/>
        <v>29563.877600000003</v>
      </c>
      <c r="J99" s="158"/>
      <c r="K99" s="129"/>
      <c r="L99" s="158"/>
      <c r="M99" s="158"/>
    </row>
    <row r="100" spans="1:13" ht="14.4" x14ac:dyDescent="0.3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3">
      <c r="B101" s="13"/>
      <c r="C101" s="205" t="s">
        <v>110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3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3">
      <c r="B103" s="123"/>
      <c r="C103" s="313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5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3">
      <c r="B107" s="422" t="s">
        <v>1</v>
      </c>
      <c r="C107" s="423"/>
      <c r="D107" s="423"/>
      <c r="E107" s="423"/>
      <c r="F107" s="423"/>
      <c r="G107" s="423"/>
      <c r="H107" s="423"/>
      <c r="I107" s="423"/>
      <c r="J107" s="423"/>
      <c r="K107" s="424"/>
      <c r="L107" s="208"/>
      <c r="M107" s="208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17" t="s">
        <v>2</v>
      </c>
      <c r="D109" s="418"/>
      <c r="E109" s="417" t="s">
        <v>20</v>
      </c>
      <c r="F109" s="418"/>
      <c r="G109" s="417" t="s">
        <v>21</v>
      </c>
      <c r="H109" s="418"/>
      <c r="I109" s="38"/>
      <c r="J109" s="158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1">
        <v>134450</v>
      </c>
      <c r="E110" s="166" t="s">
        <v>5</v>
      </c>
      <c r="F110" s="251">
        <v>48557</v>
      </c>
      <c r="G110" s="167" t="s">
        <v>26</v>
      </c>
      <c r="H110" s="251">
        <v>5486</v>
      </c>
      <c r="I110" s="38"/>
      <c r="J110" s="158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5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5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3">
      <c r="B114" s="13"/>
      <c r="C114" s="124" t="s">
        <v>105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5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3">
      <c r="B116" s="419" t="s">
        <v>8</v>
      </c>
      <c r="C116" s="420"/>
      <c r="D116" s="420"/>
      <c r="E116" s="420"/>
      <c r="F116" s="420"/>
      <c r="G116" s="420"/>
      <c r="H116" s="420"/>
      <c r="I116" s="420"/>
      <c r="J116" s="420"/>
      <c r="K116" s="421"/>
      <c r="L116" s="208"/>
      <c r="M116" s="208"/>
    </row>
    <row r="117" spans="2:13" ht="3.75" customHeight="1" thickBot="1" x14ac:dyDescent="0.35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5">
      <c r="B118" s="2"/>
      <c r="C118" s="221" t="s">
        <v>19</v>
      </c>
      <c r="D118" s="180" t="s">
        <v>92</v>
      </c>
      <c r="E118" s="343" t="s">
        <v>83</v>
      </c>
      <c r="F118" s="189" t="str">
        <f>F20</f>
        <v>LANDET KVANTUM UKE 10</v>
      </c>
      <c r="G118" s="196" t="str">
        <f>G20</f>
        <v>LANDET KVANTUM T.O.M UKE 10</v>
      </c>
      <c r="H118" s="196" t="str">
        <f>I20</f>
        <v>RESTKVOTER</v>
      </c>
      <c r="I118" s="197" t="str">
        <f>J20</f>
        <v>LANDET KVANTUM T.O.M. UKE 10 2016</v>
      </c>
      <c r="J118" s="4"/>
      <c r="K118" s="1"/>
      <c r="L118" s="4"/>
      <c r="M118" s="4"/>
    </row>
    <row r="119" spans="2:13" s="71" customFormat="1" ht="14.1" customHeight="1" x14ac:dyDescent="0.3">
      <c r="B119" s="9"/>
      <c r="C119" s="268" t="s">
        <v>16</v>
      </c>
      <c r="D119" s="374">
        <f>D120+D121+D122</f>
        <v>48557</v>
      </c>
      <c r="E119" s="239">
        <f>E120+E121+E122</f>
        <v>49595</v>
      </c>
      <c r="F119" s="365">
        <f>F120+F121+F122</f>
        <v>3125.3941000000004</v>
      </c>
      <c r="G119" s="365">
        <f>G120+G121+G122</f>
        <v>11624.6124</v>
      </c>
      <c r="H119" s="365">
        <f>D119-G119</f>
        <v>36932.387600000002</v>
      </c>
      <c r="I119" s="375">
        <f>I120+I121+I122</f>
        <v>6475.4529999999995</v>
      </c>
      <c r="J119" s="158"/>
      <c r="K119" s="129"/>
      <c r="L119" s="158"/>
      <c r="M119" s="158"/>
    </row>
    <row r="120" spans="2:13" ht="14.1" customHeight="1" x14ac:dyDescent="0.3">
      <c r="B120" s="9"/>
      <c r="C120" s="269" t="s">
        <v>12</v>
      </c>
      <c r="D120" s="376">
        <v>38846</v>
      </c>
      <c r="E120" s="253">
        <v>39955</v>
      </c>
      <c r="F120" s="377">
        <v>2992.4729000000002</v>
      </c>
      <c r="G120" s="377">
        <v>9434.3994999999995</v>
      </c>
      <c r="H120" s="377">
        <f t="shared" ref="H120:H126" si="7">E120-G120</f>
        <v>30520.6005</v>
      </c>
      <c r="I120" s="378">
        <v>4498.2089999999998</v>
      </c>
      <c r="J120" s="158"/>
      <c r="K120" s="129"/>
      <c r="L120" s="158"/>
      <c r="M120" s="158"/>
    </row>
    <row r="121" spans="2:13" ht="14.1" customHeight="1" x14ac:dyDescent="0.3">
      <c r="B121" s="9"/>
      <c r="C121" s="269" t="s">
        <v>11</v>
      </c>
      <c r="D121" s="376">
        <v>9211</v>
      </c>
      <c r="E121" s="253">
        <v>9140</v>
      </c>
      <c r="F121" s="377">
        <v>132.9212</v>
      </c>
      <c r="G121" s="377">
        <v>2190.2129</v>
      </c>
      <c r="H121" s="377">
        <f t="shared" si="7"/>
        <v>6949.7870999999996</v>
      </c>
      <c r="I121" s="378">
        <v>1977.2439999999999</v>
      </c>
      <c r="J121" s="158"/>
      <c r="K121" s="129"/>
      <c r="L121" s="158"/>
      <c r="M121" s="158"/>
    </row>
    <row r="122" spans="2:13" ht="15" thickBot="1" x14ac:dyDescent="0.35">
      <c r="B122" s="9"/>
      <c r="C122" s="270" t="s">
        <v>42</v>
      </c>
      <c r="D122" s="379">
        <v>500</v>
      </c>
      <c r="E122" s="254">
        <v>500</v>
      </c>
      <c r="F122" s="380"/>
      <c r="G122" s="380"/>
      <c r="H122" s="380">
        <f t="shared" si="7"/>
        <v>500</v>
      </c>
      <c r="I122" s="381"/>
      <c r="J122" s="158"/>
      <c r="K122" s="129"/>
      <c r="L122" s="158"/>
      <c r="M122" s="158"/>
    </row>
    <row r="123" spans="2:13" s="98" customFormat="1" ht="13.5" customHeight="1" thickBot="1" x14ac:dyDescent="0.35">
      <c r="B123" s="100"/>
      <c r="C123" s="271" t="s">
        <v>41</v>
      </c>
      <c r="D123" s="382">
        <v>32809</v>
      </c>
      <c r="E123" s="304">
        <v>31815</v>
      </c>
      <c r="F123" s="309"/>
      <c r="G123" s="309">
        <v>501.084</v>
      </c>
      <c r="H123" s="308">
        <f t="shared" si="7"/>
        <v>31313.916000000001</v>
      </c>
      <c r="I123" s="310">
        <v>532.47500000000002</v>
      </c>
      <c r="J123" s="101"/>
      <c r="K123" s="129"/>
      <c r="L123" s="158"/>
      <c r="M123" s="158"/>
    </row>
    <row r="124" spans="2:13" s="71" customFormat="1" ht="14.25" customHeight="1" thickBot="1" x14ac:dyDescent="0.35">
      <c r="B124" s="9"/>
      <c r="C124" s="272" t="s">
        <v>17</v>
      </c>
      <c r="D124" s="383">
        <f>D125+D130+D133</f>
        <v>50702</v>
      </c>
      <c r="E124" s="371">
        <f>E125+E130+E133</f>
        <v>51428</v>
      </c>
      <c r="F124" s="384">
        <f>F125+F130+F133</f>
        <v>4036.4124000000002</v>
      </c>
      <c r="G124" s="384">
        <f>G133+G130+G125</f>
        <v>16706.380799999999</v>
      </c>
      <c r="H124" s="384">
        <f t="shared" si="7"/>
        <v>34721.619200000001</v>
      </c>
      <c r="I124" s="385">
        <f>I125+I130+I133</f>
        <v>22045.361099999998</v>
      </c>
      <c r="J124" s="119"/>
      <c r="K124" s="129"/>
      <c r="L124" s="158"/>
      <c r="M124" s="158"/>
    </row>
    <row r="125" spans="2:13" ht="15.75" customHeight="1" x14ac:dyDescent="0.3">
      <c r="B125" s="2"/>
      <c r="C125" s="273" t="s">
        <v>64</v>
      </c>
      <c r="D125" s="386">
        <f>D126+D127+D128+D129</f>
        <v>38234</v>
      </c>
      <c r="E125" s="372">
        <f>E126+E127+E128+E129</f>
        <v>38250</v>
      </c>
      <c r="F125" s="387">
        <f>F126+F127+F128+F129</f>
        <v>2567.8551000000002</v>
      </c>
      <c r="G125" s="387">
        <f>G126+G127+G129+G128</f>
        <v>13357.461899999998</v>
      </c>
      <c r="H125" s="387">
        <f t="shared" si="7"/>
        <v>24892.538100000002</v>
      </c>
      <c r="I125" s="388">
        <f>I126+I127+I128+I129</f>
        <v>18902.951399999998</v>
      </c>
      <c r="J125" s="4"/>
      <c r="K125" s="129"/>
      <c r="L125" s="158"/>
      <c r="M125" s="158"/>
    </row>
    <row r="126" spans="2:13" s="22" customFormat="1" ht="14.1" customHeight="1" x14ac:dyDescent="0.3">
      <c r="B126" s="45"/>
      <c r="C126" s="274" t="s">
        <v>22</v>
      </c>
      <c r="D126" s="389">
        <v>10943</v>
      </c>
      <c r="E126" s="249">
        <v>12070</v>
      </c>
      <c r="F126" s="390">
        <v>256.78129999999999</v>
      </c>
      <c r="G126" s="390">
        <v>2382.3886000000002</v>
      </c>
      <c r="H126" s="390">
        <f t="shared" si="7"/>
        <v>9687.6113999999998</v>
      </c>
      <c r="I126" s="391">
        <v>2706.1395000000002</v>
      </c>
      <c r="J126" s="46"/>
      <c r="K126" s="129"/>
      <c r="L126" s="158"/>
      <c r="M126" s="158"/>
    </row>
    <row r="127" spans="2:13" s="22" customFormat="1" ht="14.1" customHeight="1" x14ac:dyDescent="0.3">
      <c r="B127" s="131"/>
      <c r="C127" s="274" t="s">
        <v>23</v>
      </c>
      <c r="D127" s="389">
        <v>10198</v>
      </c>
      <c r="E127" s="249">
        <v>10860</v>
      </c>
      <c r="F127" s="390">
        <v>381.78910000000002</v>
      </c>
      <c r="G127" s="390">
        <v>3797.6397000000002</v>
      </c>
      <c r="H127" s="390">
        <f t="shared" ref="H127:H135" si="8">E127-G127</f>
        <v>7062.3603000000003</v>
      </c>
      <c r="I127" s="391">
        <v>5562.8548000000001</v>
      </c>
      <c r="J127" s="137"/>
      <c r="K127" s="129"/>
      <c r="L127" s="158"/>
      <c r="M127" s="158"/>
    </row>
    <row r="128" spans="2:13" s="22" customFormat="1" ht="14.1" customHeight="1" x14ac:dyDescent="0.3">
      <c r="B128" s="131"/>
      <c r="C128" s="274" t="s">
        <v>24</v>
      </c>
      <c r="D128" s="389">
        <v>9687</v>
      </c>
      <c r="E128" s="249">
        <v>9306</v>
      </c>
      <c r="F128" s="390">
        <v>842.31389999999999</v>
      </c>
      <c r="G128" s="390">
        <v>3887.1426000000001</v>
      </c>
      <c r="H128" s="390">
        <f t="shared" ref="H128:H134" si="9">E128-G128</f>
        <v>5418.8573999999999</v>
      </c>
      <c r="I128" s="391">
        <v>5723.0662000000002</v>
      </c>
      <c r="J128" s="137"/>
      <c r="K128" s="129"/>
      <c r="L128" s="158"/>
      <c r="M128" s="158"/>
    </row>
    <row r="129" spans="2:13" s="22" customFormat="1" ht="14.1" customHeight="1" x14ac:dyDescent="0.3">
      <c r="B129" s="131"/>
      <c r="C129" s="274" t="s">
        <v>25</v>
      </c>
      <c r="D129" s="389">
        <v>7406</v>
      </c>
      <c r="E129" s="249">
        <v>6014</v>
      </c>
      <c r="F129" s="390">
        <v>1086.9708000000001</v>
      </c>
      <c r="G129" s="390">
        <v>3290.2910000000002</v>
      </c>
      <c r="H129" s="390">
        <f t="shared" si="9"/>
        <v>2723.7089999999998</v>
      </c>
      <c r="I129" s="391">
        <v>4910.8909000000003</v>
      </c>
      <c r="J129" s="137"/>
      <c r="K129" s="129"/>
      <c r="L129" s="158"/>
      <c r="M129" s="158"/>
    </row>
    <row r="130" spans="2:13" s="23" customFormat="1" ht="14.1" customHeight="1" x14ac:dyDescent="0.3">
      <c r="B130" s="20"/>
      <c r="C130" s="275" t="s">
        <v>18</v>
      </c>
      <c r="D130" s="392">
        <f>D131+D132</f>
        <v>5486</v>
      </c>
      <c r="E130" s="240">
        <f>E131+E132</f>
        <v>6070</v>
      </c>
      <c r="F130" s="393">
        <v>1283.0337</v>
      </c>
      <c r="G130" s="393">
        <v>1656.8597</v>
      </c>
      <c r="H130" s="393">
        <f t="shared" si="9"/>
        <v>4413.1403</v>
      </c>
      <c r="I130" s="394">
        <v>1122.961</v>
      </c>
      <c r="J130" s="39"/>
      <c r="K130" s="129"/>
      <c r="L130" s="158"/>
      <c r="M130" s="158"/>
    </row>
    <row r="131" spans="2:13" ht="14.1" customHeight="1" x14ac:dyDescent="0.3">
      <c r="B131" s="9"/>
      <c r="C131" s="274" t="s">
        <v>43</v>
      </c>
      <c r="D131" s="389">
        <v>4986</v>
      </c>
      <c r="E131" s="305">
        <v>5570</v>
      </c>
      <c r="F131" s="395">
        <v>1283.0337</v>
      </c>
      <c r="G131" s="395">
        <v>1656.0930000000001</v>
      </c>
      <c r="H131" s="395">
        <f t="shared" si="9"/>
        <v>3913.9070000000002</v>
      </c>
      <c r="I131" s="396">
        <v>1111.4881</v>
      </c>
      <c r="J131" s="119"/>
      <c r="K131" s="129"/>
      <c r="L131" s="158"/>
      <c r="M131" s="158"/>
    </row>
    <row r="132" spans="2:13" ht="14.1" customHeight="1" x14ac:dyDescent="0.3">
      <c r="B132" s="20"/>
      <c r="C132" s="274" t="s">
        <v>44</v>
      </c>
      <c r="D132" s="389">
        <v>500</v>
      </c>
      <c r="E132" s="305">
        <v>500</v>
      </c>
      <c r="F132" s="395">
        <f>F130-F131</f>
        <v>0</v>
      </c>
      <c r="G132" s="395">
        <f>G130-G131</f>
        <v>0.76669999999990068</v>
      </c>
      <c r="H132" s="395">
        <f t="shared" si="9"/>
        <v>499.2333000000001</v>
      </c>
      <c r="I132" s="396">
        <f>I130-I131</f>
        <v>11.472899999999981</v>
      </c>
      <c r="J132" s="39"/>
      <c r="K132" s="129"/>
      <c r="L132" s="158"/>
      <c r="M132" s="158"/>
    </row>
    <row r="133" spans="2:13" ht="15" thickBot="1" x14ac:dyDescent="0.35">
      <c r="B133" s="9"/>
      <c r="C133" s="276" t="s">
        <v>63</v>
      </c>
      <c r="D133" s="397">
        <v>6982</v>
      </c>
      <c r="E133" s="266">
        <v>7108</v>
      </c>
      <c r="F133" s="398">
        <v>185.52359999999999</v>
      </c>
      <c r="G133" s="398">
        <v>1692.0591999999999</v>
      </c>
      <c r="H133" s="398">
        <f t="shared" si="9"/>
        <v>5415.9408000000003</v>
      </c>
      <c r="I133" s="399">
        <v>2019.4486999999999</v>
      </c>
      <c r="J133" s="119"/>
      <c r="K133" s="129"/>
      <c r="L133" s="158"/>
      <c r="M133" s="158"/>
    </row>
    <row r="134" spans="2:13" s="71" customFormat="1" ht="15" thickBot="1" x14ac:dyDescent="0.35">
      <c r="B134" s="9"/>
      <c r="C134" s="277" t="s">
        <v>13</v>
      </c>
      <c r="D134" s="231">
        <v>132</v>
      </c>
      <c r="E134" s="373">
        <v>132</v>
      </c>
      <c r="F134" s="373">
        <v>0.31609999999999999</v>
      </c>
      <c r="G134" s="373">
        <v>4.6003999999999996</v>
      </c>
      <c r="H134" s="373">
        <f t="shared" si="9"/>
        <v>127.39960000000001</v>
      </c>
      <c r="I134" s="400">
        <v>4.4855999999999998</v>
      </c>
      <c r="J134" s="119"/>
      <c r="K134" s="129"/>
      <c r="L134" s="158"/>
      <c r="M134" s="158"/>
    </row>
    <row r="135" spans="2:13" s="71" customFormat="1" ht="16.8" thickBot="1" x14ac:dyDescent="0.35">
      <c r="B135" s="9"/>
      <c r="C135" s="272" t="s">
        <v>71</v>
      </c>
      <c r="D135" s="401">
        <v>2000</v>
      </c>
      <c r="E135" s="306">
        <v>2000</v>
      </c>
      <c r="F135" s="309">
        <v>13.1906</v>
      </c>
      <c r="G135" s="309">
        <v>2000</v>
      </c>
      <c r="H135" s="309">
        <f t="shared" si="8"/>
        <v>0</v>
      </c>
      <c r="I135" s="311">
        <v>130.51070000000001</v>
      </c>
      <c r="J135" s="119"/>
      <c r="K135" s="129"/>
      <c r="L135" s="158"/>
      <c r="M135" s="158"/>
    </row>
    <row r="136" spans="2:13" s="71" customFormat="1" ht="15" thickBot="1" x14ac:dyDescent="0.35">
      <c r="B136" s="9"/>
      <c r="C136" s="272" t="s">
        <v>45</v>
      </c>
      <c r="D136" s="402">
        <v>250</v>
      </c>
      <c r="E136" s="231">
        <v>250</v>
      </c>
      <c r="F136" s="236"/>
      <c r="G136" s="236">
        <v>70.180000000000007</v>
      </c>
      <c r="H136" s="236">
        <f>E136-G136</f>
        <v>179.82</v>
      </c>
      <c r="I136" s="238"/>
      <c r="J136" s="158"/>
      <c r="K136" s="129"/>
      <c r="L136" s="158"/>
      <c r="M136" s="158"/>
    </row>
    <row r="137" spans="2:13" s="71" customFormat="1" ht="15" thickBot="1" x14ac:dyDescent="0.35">
      <c r="B137" s="9"/>
      <c r="C137" s="222" t="s">
        <v>14</v>
      </c>
      <c r="D137" s="403"/>
      <c r="E137" s="229"/>
      <c r="F137" s="243"/>
      <c r="G137" s="243">
        <v>4</v>
      </c>
      <c r="H137" s="243">
        <f>E137-G137</f>
        <v>-4</v>
      </c>
      <c r="I137" s="307">
        <v>10</v>
      </c>
      <c r="J137" s="119"/>
      <c r="K137" s="129"/>
      <c r="L137" s="158"/>
      <c r="M137" s="158"/>
    </row>
    <row r="138" spans="2:13" s="3" customFormat="1" ht="16.2" thickBot="1" x14ac:dyDescent="0.35">
      <c r="B138" s="2"/>
      <c r="C138" s="32" t="s">
        <v>9</v>
      </c>
      <c r="D138" s="404">
        <f>D119+D123+D124+D134+D135+D136</f>
        <v>134450</v>
      </c>
      <c r="E138" s="188">
        <f>E119+E123+E124+E134+E135+E136</f>
        <v>135220</v>
      </c>
      <c r="F138" s="203">
        <f>F119+F123+F124+F134+F135+F136+F137</f>
        <v>7175.3132000000005</v>
      </c>
      <c r="G138" s="203">
        <f>G119+G123+G124+G134+G135+G136+G137</f>
        <v>30910.857599999999</v>
      </c>
      <c r="H138" s="203">
        <f>E138-G138</f>
        <v>104309.1424</v>
      </c>
      <c r="I138" s="211">
        <f>I119+I123+I124+I134+I135+I136+I137</f>
        <v>29198.285399999997</v>
      </c>
      <c r="J138" s="174"/>
      <c r="K138" s="129"/>
      <c r="L138" s="158"/>
      <c r="M138" s="158"/>
    </row>
    <row r="139" spans="2:13" s="3" customFormat="1" ht="14.25" customHeight="1" x14ac:dyDescent="0.3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3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3">
      <c r="B141" s="118"/>
      <c r="C141" s="205"/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5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3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3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3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4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5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5">
      <c r="B148" s="120"/>
      <c r="C148" s="409" t="s">
        <v>2</v>
      </c>
      <c r="D148" s="410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3">
      <c r="B149" s="120"/>
      <c r="C149" s="278" t="s">
        <v>58</v>
      </c>
      <c r="D149" s="279">
        <v>17600</v>
      </c>
      <c r="E149" s="280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81" t="s">
        <v>79</v>
      </c>
      <c r="D150" s="282">
        <v>8400</v>
      </c>
      <c r="E150" s="280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5">
      <c r="B151" s="120"/>
      <c r="C151" s="283" t="s">
        <v>80</v>
      </c>
      <c r="D151" s="282">
        <v>4000</v>
      </c>
      <c r="E151" s="280"/>
      <c r="F151" s="191"/>
      <c r="G151" s="138"/>
      <c r="H151" s="119"/>
      <c r="I151" s="119"/>
      <c r="J151" s="119"/>
      <c r="K151" s="121"/>
      <c r="L151" s="119"/>
      <c r="M151" s="119"/>
    </row>
    <row r="152" spans="2:13" ht="16.2" thickBot="1" x14ac:dyDescent="0.35">
      <c r="B152" s="120"/>
      <c r="C152" s="284" t="s">
        <v>34</v>
      </c>
      <c r="D152" s="285">
        <f>SUM(D149:D151)</f>
        <v>30000</v>
      </c>
      <c r="E152" s="280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3">
      <c r="B153" s="120"/>
      <c r="C153" s="286" t="s">
        <v>100</v>
      </c>
      <c r="D153" s="287"/>
      <c r="E153" s="287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86" t="s">
        <v>101</v>
      </c>
      <c r="D154" s="287"/>
      <c r="E154" s="287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3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5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" thickBot="1" x14ac:dyDescent="0.35">
      <c r="B157" s="120"/>
      <c r="C157" s="107" t="s">
        <v>19</v>
      </c>
      <c r="D157" s="114" t="s">
        <v>20</v>
      </c>
      <c r="E157" s="70" t="str">
        <f>F20</f>
        <v>LANDET KVANTUM UKE 10</v>
      </c>
      <c r="F157" s="70" t="str">
        <f>G20</f>
        <v>LANDET KVANTUM T.O.M UKE 10</v>
      </c>
      <c r="G157" s="70" t="str">
        <f>I20</f>
        <v>RESTKVOTER</v>
      </c>
      <c r="H157" s="93" t="str">
        <f>J20</f>
        <v>LANDET KVANTUM T.O.M. UKE 10 2016</v>
      </c>
      <c r="I157" s="119"/>
      <c r="J157" s="119"/>
      <c r="K157" s="121"/>
      <c r="L157" s="119"/>
      <c r="M157" s="119"/>
    </row>
    <row r="158" spans="2:13" ht="15" customHeight="1" thickBot="1" x14ac:dyDescent="0.35">
      <c r="B158" s="120"/>
      <c r="C158" s="112" t="s">
        <v>5</v>
      </c>
      <c r="D158" s="185">
        <v>17477</v>
      </c>
      <c r="E158" s="185">
        <v>5.1115000000000004</v>
      </c>
      <c r="F158" s="185">
        <v>180.42869999999999</v>
      </c>
      <c r="G158" s="185">
        <f>D158-F158</f>
        <v>17296.5713</v>
      </c>
      <c r="H158" s="223">
        <v>249.1463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5" t="s">
        <v>44</v>
      </c>
      <c r="D159" s="185">
        <v>100</v>
      </c>
      <c r="E159" s="185"/>
      <c r="F159" s="185">
        <v>4.3999999999999997E-2</v>
      </c>
      <c r="G159" s="185">
        <f>D159-F159</f>
        <v>99.956000000000003</v>
      </c>
      <c r="H159" s="223">
        <v>1.9590000000000001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5">
      <c r="A161" s="119"/>
      <c r="B161" s="120"/>
      <c r="C161" s="113" t="s">
        <v>55</v>
      </c>
      <c r="D161" s="187">
        <f>SUM(D158:D160)</f>
        <v>17600</v>
      </c>
      <c r="E161" s="187">
        <f>SUM(E158:E160)</f>
        <v>5.1115000000000004</v>
      </c>
      <c r="F161" s="187">
        <f>SUM(F158:F160)</f>
        <v>180.4727</v>
      </c>
      <c r="G161" s="187">
        <f>D161-F161</f>
        <v>17419.527300000002</v>
      </c>
      <c r="H161" s="210">
        <f>SUM(H158:H160)</f>
        <v>251.1053</v>
      </c>
      <c r="I161" s="119"/>
      <c r="J161" s="119"/>
      <c r="K161" s="121"/>
      <c r="L161" s="119"/>
      <c r="M161" s="119"/>
    </row>
    <row r="162" spans="1:13" ht="21" customHeight="1" thickBot="1" x14ac:dyDescent="0.35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4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3">
      <c r="B164" s="414" t="s">
        <v>1</v>
      </c>
      <c r="C164" s="415"/>
      <c r="D164" s="415"/>
      <c r="E164" s="415"/>
      <c r="F164" s="415"/>
      <c r="G164" s="415"/>
      <c r="H164" s="415"/>
      <c r="I164" s="415"/>
      <c r="J164" s="415"/>
      <c r="K164" s="416"/>
      <c r="L164" s="192"/>
      <c r="M164" s="192"/>
    </row>
    <row r="165" spans="1:13" ht="6" customHeight="1" thickBot="1" x14ac:dyDescent="0.35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5">
      <c r="B166" s="29"/>
      <c r="C166" s="409" t="s">
        <v>2</v>
      </c>
      <c r="D166" s="410"/>
      <c r="E166" s="409" t="s">
        <v>56</v>
      </c>
      <c r="F166" s="410"/>
      <c r="G166" s="409" t="s">
        <v>57</v>
      </c>
      <c r="H166" s="410"/>
      <c r="I166" s="84"/>
      <c r="J166" s="84"/>
      <c r="K166" s="30"/>
      <c r="L166" s="144"/>
      <c r="M166" s="144"/>
    </row>
    <row r="167" spans="1:13" ht="14.25" customHeight="1" x14ac:dyDescent="0.3">
      <c r="B167" s="50"/>
      <c r="C167" s="278" t="s">
        <v>58</v>
      </c>
      <c r="D167" s="288">
        <v>51519</v>
      </c>
      <c r="E167" s="289" t="s">
        <v>5</v>
      </c>
      <c r="F167" s="290">
        <v>38009</v>
      </c>
      <c r="G167" s="281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3">
      <c r="B168" s="50"/>
      <c r="C168" s="281" t="s">
        <v>47</v>
      </c>
      <c r="D168" s="291">
        <v>48768</v>
      </c>
      <c r="E168" s="292" t="s">
        <v>48</v>
      </c>
      <c r="F168" s="293">
        <v>8000</v>
      </c>
      <c r="G168" s="281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3">
      <c r="B169" s="50"/>
      <c r="C169" s="281"/>
      <c r="D169" s="291"/>
      <c r="E169" s="292" t="s">
        <v>41</v>
      </c>
      <c r="F169" s="293">
        <v>5500</v>
      </c>
      <c r="G169" s="281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5">
      <c r="B170" s="50"/>
      <c r="C170" s="281"/>
      <c r="D170" s="291"/>
      <c r="E170" s="292"/>
      <c r="F170" s="293"/>
      <c r="G170" s="281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5">
      <c r="B171" s="50"/>
      <c r="C171" s="53" t="s">
        <v>34</v>
      </c>
      <c r="D171" s="294">
        <f>SUM(D167:D170)</f>
        <v>100287</v>
      </c>
      <c r="E171" s="295" t="s">
        <v>60</v>
      </c>
      <c r="F171" s="294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" customHeight="1" x14ac:dyDescent="0.3">
      <c r="B172" s="50"/>
      <c r="C172" s="263" t="s">
        <v>82</v>
      </c>
      <c r="D172" s="292"/>
      <c r="E172" s="292"/>
      <c r="F172" s="292"/>
      <c r="G172" s="85"/>
      <c r="H172" s="51"/>
      <c r="I172" s="84"/>
      <c r="J172" s="84"/>
      <c r="K172" s="52"/>
      <c r="L172" s="193"/>
      <c r="M172" s="193"/>
    </row>
    <row r="173" spans="1:13" s="6" customFormat="1" ht="12.9" customHeight="1" x14ac:dyDescent="0.3">
      <c r="B173" s="50"/>
      <c r="C173" s="296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5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3">
      <c r="B175" s="411" t="s">
        <v>8</v>
      </c>
      <c r="C175" s="412"/>
      <c r="D175" s="412"/>
      <c r="E175" s="412"/>
      <c r="F175" s="412"/>
      <c r="G175" s="412"/>
      <c r="H175" s="412"/>
      <c r="I175" s="412"/>
      <c r="J175" s="412"/>
      <c r="K175" s="413"/>
      <c r="L175" s="192"/>
      <c r="M175" s="192"/>
    </row>
    <row r="176" spans="1:13" ht="4.5" customHeight="1" thickBot="1" x14ac:dyDescent="0.35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7.4" thickBot="1" x14ac:dyDescent="0.35">
      <c r="A177" s="3"/>
      <c r="B177" s="29"/>
      <c r="C177" s="107" t="s">
        <v>19</v>
      </c>
      <c r="D177" s="180" t="s">
        <v>92</v>
      </c>
      <c r="E177" s="343" t="s">
        <v>83</v>
      </c>
      <c r="F177" s="227" t="str">
        <f>F20</f>
        <v>LANDET KVANTUM UKE 10</v>
      </c>
      <c r="G177" s="70" t="str">
        <f>G20</f>
        <v>LANDET KVANTUM T.O.M UKE 10</v>
      </c>
      <c r="H177" s="70" t="str">
        <f>I20</f>
        <v>RESTKVOTER</v>
      </c>
      <c r="I177" s="93" t="str">
        <f>J20</f>
        <v>LANDET KVANTUM T.O.M. UKE 10 2016</v>
      </c>
      <c r="J177" s="144"/>
      <c r="K177" s="30"/>
      <c r="L177" s="144"/>
      <c r="M177" s="144"/>
    </row>
    <row r="178" spans="1:13" ht="14.1" customHeight="1" x14ac:dyDescent="0.3">
      <c r="B178" s="50"/>
      <c r="C178" s="108" t="s">
        <v>16</v>
      </c>
      <c r="D178" s="232">
        <f t="shared" ref="D178:I178" si="10">D179+D180+D181+D182</f>
        <v>38009</v>
      </c>
      <c r="E178" s="316">
        <f>E179+E180+E181+E182</f>
        <v>39880</v>
      </c>
      <c r="F178" s="316">
        <f t="shared" si="10"/>
        <v>2189.7783000000004</v>
      </c>
      <c r="G178" s="316">
        <f t="shared" si="10"/>
        <v>8679.062899999999</v>
      </c>
      <c r="H178" s="316">
        <f t="shared" si="10"/>
        <v>31200.937100000003</v>
      </c>
      <c r="I178" s="321">
        <f t="shared" si="10"/>
        <v>7240.3094000000001</v>
      </c>
      <c r="J178" s="81"/>
      <c r="K178" s="58"/>
      <c r="L178" s="194"/>
      <c r="M178" s="194"/>
    </row>
    <row r="179" spans="1:13" ht="14.1" customHeight="1" x14ac:dyDescent="0.3">
      <c r="B179" s="50"/>
      <c r="C179" s="303" t="s">
        <v>12</v>
      </c>
      <c r="D179" s="297">
        <v>24096</v>
      </c>
      <c r="E179" s="314">
        <v>25535</v>
      </c>
      <c r="F179" s="314">
        <v>2177.4567000000002</v>
      </c>
      <c r="G179" s="314">
        <v>7966.6607999999997</v>
      </c>
      <c r="H179" s="314">
        <f>E179-G179</f>
        <v>17568.339200000002</v>
      </c>
      <c r="I179" s="319">
        <v>6193.4389000000001</v>
      </c>
      <c r="J179" s="81"/>
      <c r="K179" s="58"/>
      <c r="L179" s="194"/>
      <c r="M179" s="194"/>
    </row>
    <row r="180" spans="1:13" ht="14.1" customHeight="1" x14ac:dyDescent="0.3">
      <c r="B180" s="50"/>
      <c r="C180" s="109" t="s">
        <v>11</v>
      </c>
      <c r="D180" s="297">
        <v>6272</v>
      </c>
      <c r="E180" s="314">
        <v>6646</v>
      </c>
      <c r="F180" s="314"/>
      <c r="G180" s="314">
        <v>325.8383</v>
      </c>
      <c r="H180" s="314">
        <f t="shared" ref="H180:H182" si="11">E180-G180</f>
        <v>6320.1616999999997</v>
      </c>
      <c r="I180" s="319">
        <v>113.47450000000001</v>
      </c>
      <c r="J180" s="81"/>
      <c r="K180" s="58"/>
      <c r="L180" s="194"/>
      <c r="M180" s="194"/>
    </row>
    <row r="181" spans="1:13" ht="14.1" customHeight="1" x14ac:dyDescent="0.3">
      <c r="B181" s="50"/>
      <c r="C181" s="109" t="s">
        <v>50</v>
      </c>
      <c r="D181" s="297">
        <v>1758</v>
      </c>
      <c r="E181" s="314">
        <v>1794</v>
      </c>
      <c r="F181" s="314">
        <v>12.3216</v>
      </c>
      <c r="G181" s="314">
        <v>372.46499999999997</v>
      </c>
      <c r="H181" s="314">
        <f t="shared" si="11"/>
        <v>1421.5350000000001</v>
      </c>
      <c r="I181" s="319">
        <v>913.09259999999995</v>
      </c>
      <c r="J181" s="81"/>
      <c r="K181" s="58"/>
      <c r="L181" s="194"/>
      <c r="M181" s="194"/>
    </row>
    <row r="182" spans="1:13" ht="14.1" customHeight="1" x14ac:dyDescent="0.3">
      <c r="B182" s="50"/>
      <c r="C182" s="109" t="s">
        <v>49</v>
      </c>
      <c r="D182" s="297">
        <v>5883</v>
      </c>
      <c r="E182" s="314">
        <v>5905</v>
      </c>
      <c r="F182" s="314"/>
      <c r="G182" s="314">
        <v>14.098800000000001</v>
      </c>
      <c r="H182" s="314">
        <f t="shared" si="11"/>
        <v>5890.9012000000002</v>
      </c>
      <c r="I182" s="319">
        <v>20.3034</v>
      </c>
      <c r="J182" s="81"/>
      <c r="K182" s="58"/>
      <c r="L182" s="194"/>
      <c r="M182" s="194"/>
    </row>
    <row r="183" spans="1:13" ht="14.1" customHeight="1" thickBot="1" x14ac:dyDescent="0.35">
      <c r="B183" s="50"/>
      <c r="C183" s="110" t="s">
        <v>41</v>
      </c>
      <c r="D183" s="233">
        <v>5500</v>
      </c>
      <c r="E183" s="315">
        <v>5500</v>
      </c>
      <c r="F183" s="315"/>
      <c r="G183" s="315">
        <v>33.130000000000003</v>
      </c>
      <c r="H183" s="315">
        <f>E183-G183</f>
        <v>5466.87</v>
      </c>
      <c r="I183" s="320">
        <v>74.03</v>
      </c>
      <c r="J183" s="81"/>
      <c r="K183" s="58"/>
      <c r="L183" s="194"/>
      <c r="M183" s="194"/>
    </row>
    <row r="184" spans="1:13" ht="14.1" customHeight="1" x14ac:dyDescent="0.3">
      <c r="B184" s="50"/>
      <c r="C184" s="108" t="s">
        <v>17</v>
      </c>
      <c r="D184" s="232">
        <v>8000</v>
      </c>
      <c r="E184" s="316">
        <v>8000</v>
      </c>
      <c r="F184" s="316">
        <f>F185+F186</f>
        <v>279.89850000000001</v>
      </c>
      <c r="G184" s="316">
        <f>G185+G186</f>
        <v>2474.2440999999999</v>
      </c>
      <c r="H184" s="316">
        <f>E184-G184</f>
        <v>5525.7559000000001</v>
      </c>
      <c r="I184" s="321">
        <f>I185+I186</f>
        <v>1275.7246</v>
      </c>
      <c r="J184" s="81"/>
      <c r="K184" s="58"/>
      <c r="L184" s="194"/>
      <c r="M184" s="194"/>
    </row>
    <row r="185" spans="1:13" ht="14.1" customHeight="1" x14ac:dyDescent="0.3">
      <c r="B185" s="50"/>
      <c r="C185" s="109" t="s">
        <v>32</v>
      </c>
      <c r="D185" s="297"/>
      <c r="E185" s="314"/>
      <c r="F185" s="314">
        <v>242.54509999999999</v>
      </c>
      <c r="G185" s="314">
        <v>1328.8957</v>
      </c>
      <c r="H185" s="314"/>
      <c r="I185" s="319">
        <v>795.2441</v>
      </c>
      <c r="J185" s="81"/>
      <c r="K185" s="58"/>
      <c r="L185" s="194"/>
      <c r="M185" s="194"/>
    </row>
    <row r="186" spans="1:13" ht="14.1" customHeight="1" thickBot="1" x14ac:dyDescent="0.35">
      <c r="B186" s="50"/>
      <c r="C186" s="111" t="s">
        <v>51</v>
      </c>
      <c r="D186" s="234"/>
      <c r="E186" s="317"/>
      <c r="F186" s="317">
        <v>37.353400000000001</v>
      </c>
      <c r="G186" s="317">
        <v>1145.3484000000001</v>
      </c>
      <c r="H186" s="317"/>
      <c r="I186" s="322">
        <v>480.48050000000001</v>
      </c>
      <c r="J186" s="84"/>
      <c r="K186" s="58"/>
      <c r="L186" s="194"/>
      <c r="M186" s="194"/>
    </row>
    <row r="187" spans="1:13" ht="14.1" customHeight="1" thickBot="1" x14ac:dyDescent="0.35">
      <c r="B187" s="50"/>
      <c r="C187" s="112" t="s">
        <v>13</v>
      </c>
      <c r="D187" s="298">
        <v>10</v>
      </c>
      <c r="E187" s="318">
        <v>10</v>
      </c>
      <c r="F187" s="318"/>
      <c r="G187" s="318">
        <v>0.28999999999999998</v>
      </c>
      <c r="H187" s="318">
        <f>E187-G187</f>
        <v>9.7100000000000009</v>
      </c>
      <c r="I187" s="323"/>
      <c r="J187" s="81"/>
      <c r="K187" s="58"/>
      <c r="L187" s="194"/>
      <c r="M187" s="194"/>
    </row>
    <row r="188" spans="1:13" ht="14.1" customHeight="1" thickBot="1" x14ac:dyDescent="0.35">
      <c r="B188" s="50"/>
      <c r="C188" s="110" t="s">
        <v>52</v>
      </c>
      <c r="D188" s="233"/>
      <c r="E188" s="315"/>
      <c r="F188" s="315">
        <v>0.53239999999999998</v>
      </c>
      <c r="G188" s="315">
        <v>5</v>
      </c>
      <c r="H188" s="315">
        <f>D188-G188</f>
        <v>-5</v>
      </c>
      <c r="I188" s="320">
        <v>20</v>
      </c>
      <c r="J188" s="81"/>
      <c r="K188" s="58"/>
      <c r="L188" s="194"/>
      <c r="M188" s="194"/>
    </row>
    <row r="189" spans="1:13" ht="16.2" thickBot="1" x14ac:dyDescent="0.35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99">
        <f>F178+F183+F184+F187+F188</f>
        <v>2470.2092000000002</v>
      </c>
      <c r="G189" s="203">
        <f>G178+G183+G184+G187+G188</f>
        <v>11191.726999999999</v>
      </c>
      <c r="H189" s="203">
        <f>H178+H183+H184+H187+H188</f>
        <v>42198.273000000008</v>
      </c>
      <c r="I189" s="200">
        <f>I178+I183+I184+I187+I188</f>
        <v>8610.0640000000003</v>
      </c>
      <c r="J189" s="179"/>
      <c r="K189" s="58"/>
      <c r="L189" s="194"/>
      <c r="M189" s="194"/>
    </row>
    <row r="190" spans="1:13" ht="14.1" customHeight="1" x14ac:dyDescent="0.3">
      <c r="A190" s="3"/>
      <c r="B190" s="29"/>
      <c r="C190" s="406"/>
      <c r="D190" s="67"/>
      <c r="E190" s="67"/>
      <c r="F190" s="67"/>
      <c r="G190" s="67"/>
      <c r="H190" s="405"/>
      <c r="I190" s="405"/>
      <c r="J190" s="144"/>
      <c r="K190" s="30"/>
      <c r="L190" s="144"/>
      <c r="M190" s="144"/>
    </row>
    <row r="191" spans="1:13" ht="14.1" customHeight="1" thickBot="1" x14ac:dyDescent="0.35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3"/>
    <row r="193" spans="1:13" s="40" customFormat="1" ht="17.100000000000001" customHeight="1" thickBot="1" x14ac:dyDescent="0.35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3">
      <c r="B194" s="414" t="s">
        <v>1</v>
      </c>
      <c r="C194" s="415"/>
      <c r="D194" s="415"/>
      <c r="E194" s="415"/>
      <c r="F194" s="415"/>
      <c r="G194" s="415"/>
      <c r="H194" s="415"/>
      <c r="I194" s="415"/>
      <c r="J194" s="415"/>
      <c r="K194" s="416"/>
      <c r="L194" s="192"/>
      <c r="M194" s="192"/>
    </row>
    <row r="195" spans="1:13" ht="6" customHeight="1" thickBot="1" x14ac:dyDescent="0.35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5">
      <c r="B196" s="73"/>
      <c r="C196" s="409" t="s">
        <v>2</v>
      </c>
      <c r="D196" s="410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3">
      <c r="B197" s="75"/>
      <c r="C197" s="278" t="s">
        <v>103</v>
      </c>
      <c r="D197" s="279">
        <v>6285</v>
      </c>
      <c r="E197" s="299"/>
      <c r="F197" s="248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3">
      <c r="B198" s="75"/>
      <c r="C198" s="281" t="s">
        <v>47</v>
      </c>
      <c r="D198" s="282">
        <v>32553</v>
      </c>
      <c r="E198" s="299"/>
      <c r="F198" s="248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5">
      <c r="B199" s="75"/>
      <c r="C199" s="283" t="s">
        <v>31</v>
      </c>
      <c r="D199" s="282">
        <v>382</v>
      </c>
      <c r="E199" s="299"/>
      <c r="F199" s="248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5">
      <c r="B200" s="75"/>
      <c r="C200" s="284" t="s">
        <v>34</v>
      </c>
      <c r="D200" s="285">
        <f>SUM(D197:D199)</f>
        <v>39220</v>
      </c>
      <c r="E200" s="299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3">
      <c r="B201" s="83"/>
      <c r="C201" s="300" t="s">
        <v>78</v>
      </c>
      <c r="D201" s="292"/>
      <c r="E201" s="292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3">
      <c r="B202" s="83"/>
      <c r="C202" s="296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5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3">
      <c r="B204" s="411" t="s">
        <v>8</v>
      </c>
      <c r="C204" s="412"/>
      <c r="D204" s="412"/>
      <c r="E204" s="412"/>
      <c r="F204" s="412"/>
      <c r="G204" s="412"/>
      <c r="H204" s="412"/>
      <c r="I204" s="412"/>
      <c r="J204" s="412"/>
      <c r="K204" s="413"/>
      <c r="L204" s="192"/>
      <c r="M204" s="192"/>
    </row>
    <row r="205" spans="1:13" ht="6" customHeight="1" thickBot="1" x14ac:dyDescent="0.35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5">
      <c r="B206" s="83"/>
      <c r="C206" s="107" t="s">
        <v>19</v>
      </c>
      <c r="D206" s="114" t="s">
        <v>20</v>
      </c>
      <c r="E206" s="70" t="str">
        <f>F20</f>
        <v>LANDET KVANTUM UKE 10</v>
      </c>
      <c r="F206" s="70" t="str">
        <f>G20</f>
        <v>LANDET KVANTUM T.O.M UKE 10</v>
      </c>
      <c r="G206" s="70" t="str">
        <f>I20</f>
        <v>RESTKVOTER</v>
      </c>
      <c r="H206" s="93" t="str">
        <f>J20</f>
        <v>LANDET KVANTUM T.O.M. UKE 10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5">
      <c r="B207" s="95"/>
      <c r="C207" s="112" t="s">
        <v>54</v>
      </c>
      <c r="D207" s="185"/>
      <c r="E207" s="185">
        <v>17.842400000000001</v>
      </c>
      <c r="F207" s="185">
        <v>162.66970000000001</v>
      </c>
      <c r="G207" s="185"/>
      <c r="H207" s="223">
        <v>350.35680000000002</v>
      </c>
      <c r="I207" s="96"/>
      <c r="J207" s="164"/>
      <c r="K207" s="97"/>
      <c r="L207" s="101"/>
      <c r="M207" s="101"/>
    </row>
    <row r="208" spans="1:13" ht="14.1" customHeight="1" thickBot="1" x14ac:dyDescent="0.35">
      <c r="B208" s="83"/>
      <c r="C208" s="115" t="s">
        <v>48</v>
      </c>
      <c r="D208" s="185"/>
      <c r="E208" s="185">
        <v>109.2448</v>
      </c>
      <c r="F208" s="185">
        <v>914.65750000000003</v>
      </c>
      <c r="G208" s="185"/>
      <c r="H208" s="223">
        <v>473.41669999999999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5">
      <c r="B209" s="95"/>
      <c r="C209" s="110" t="s">
        <v>39</v>
      </c>
      <c r="D209" s="186"/>
      <c r="E209" s="186"/>
      <c r="F209" s="186">
        <v>0.1026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5">
      <c r="B210" s="90"/>
      <c r="C210" s="110" t="s">
        <v>59</v>
      </c>
      <c r="D210" s="186"/>
      <c r="E210" s="186"/>
      <c r="F210" s="186">
        <v>1.1868000000000001</v>
      </c>
      <c r="G210" s="186"/>
      <c r="H210" s="224">
        <v>0.1215</v>
      </c>
      <c r="I210" s="91"/>
      <c r="J210" s="91"/>
      <c r="K210" s="92"/>
      <c r="L210" s="195"/>
      <c r="M210" s="195"/>
    </row>
    <row r="211" spans="2:13" ht="16.2" thickBot="1" x14ac:dyDescent="0.35">
      <c r="B211" s="83"/>
      <c r="C211" s="113" t="s">
        <v>55</v>
      </c>
      <c r="D211" s="187">
        <f>D197</f>
        <v>6285</v>
      </c>
      <c r="E211" s="187">
        <f>SUM(E207:E210)</f>
        <v>127.0872</v>
      </c>
      <c r="F211" s="187">
        <f>SUM(F207:F210)</f>
        <v>1078.6165999999998</v>
      </c>
      <c r="G211" s="187">
        <f>D211-F211</f>
        <v>5206.3834000000006</v>
      </c>
      <c r="H211" s="210">
        <f>H207+H208+H209+H210</f>
        <v>823.89499999999998</v>
      </c>
      <c r="I211" s="81"/>
      <c r="J211" s="81"/>
      <c r="K211" s="72"/>
      <c r="L211" s="119"/>
      <c r="M211" s="119"/>
    </row>
    <row r="212" spans="2:13" s="71" customFormat="1" ht="9" customHeight="1" x14ac:dyDescent="0.3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5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3"/>
    <row r="215" spans="2:13" ht="14.1" hidden="1" customHeight="1" x14ac:dyDescent="0.3"/>
    <row r="216" spans="2:13" ht="14.1" hidden="1" customHeight="1" x14ac:dyDescent="0.3"/>
    <row r="217" spans="2:13" ht="14.1" hidden="1" customHeight="1" x14ac:dyDescent="0.3">
      <c r="G217" s="65"/>
    </row>
    <row r="218" spans="2:13" ht="14.1" hidden="1" customHeight="1" x14ac:dyDescent="0.3">
      <c r="F218" s="65"/>
    </row>
    <row r="219" spans="2:13" ht="14.1" hidden="1" customHeight="1" x14ac:dyDescent="0.3"/>
    <row r="220" spans="2:13" ht="14.1" hidden="1" customHeight="1" x14ac:dyDescent="0.3"/>
    <row r="221" spans="2:13" ht="14.1" hidden="1" customHeight="1" x14ac:dyDescent="0.3"/>
    <row r="222" spans="2:13" ht="14.1" hidden="1" customHeight="1" x14ac:dyDescent="0.3"/>
    <row r="223" spans="2:13" ht="14.1" hidden="1" customHeight="1" x14ac:dyDescent="0.3"/>
    <row r="224" spans="2:13" ht="14.1" hidden="1" customHeight="1" x14ac:dyDescent="0.3"/>
    <row r="225" ht="14.1" hidden="1" customHeight="1" x14ac:dyDescent="0.3"/>
    <row r="226" ht="14.1" hidden="1" customHeight="1" x14ac:dyDescent="0.3"/>
    <row r="227" ht="14.1" hidden="1" customHeight="1" x14ac:dyDescent="0.3"/>
    <row r="228" ht="14.1" hidden="1" customHeight="1" x14ac:dyDescent="0.3"/>
    <row r="229" ht="14.1" hidden="1" customHeight="1" x14ac:dyDescent="0.3"/>
    <row r="230" ht="14.1" hidden="1" customHeight="1" x14ac:dyDescent="0.3"/>
    <row r="231" ht="14.1" hidden="1" customHeight="1" x14ac:dyDescent="0.3"/>
    <row r="232" ht="14.1" hidden="1" customHeight="1" x14ac:dyDescent="0.3"/>
    <row r="233" ht="14.1" hidden="1" customHeight="1" x14ac:dyDescent="0.3"/>
    <row r="234" ht="14.1" hidden="1" customHeight="1" x14ac:dyDescent="0.3"/>
    <row r="235" ht="14.1" hidden="1" customHeight="1" x14ac:dyDescent="0.3"/>
    <row r="236" ht="14.1" hidden="1" customHeight="1" x14ac:dyDescent="0.3"/>
    <row r="237" ht="14.1" hidden="1" customHeight="1" x14ac:dyDescent="0.3"/>
    <row r="238" ht="14.1" hidden="1" customHeight="1" x14ac:dyDescent="0.3"/>
    <row r="239" ht="14.1" hidden="1" customHeight="1" x14ac:dyDescent="0.3"/>
    <row r="240" ht="14.1" hidden="1" customHeight="1" x14ac:dyDescent="0.3"/>
    <row r="241" ht="14.1" hidden="1" customHeight="1" x14ac:dyDescent="0.3"/>
    <row r="242" ht="14.1" hidden="1" customHeight="1" x14ac:dyDescent="0.3"/>
    <row r="243" ht="14.1" hidden="1" customHeight="1" x14ac:dyDescent="0.3"/>
    <row r="244" ht="14.1" hidden="1" customHeight="1" x14ac:dyDescent="0.3"/>
    <row r="245" ht="14.1" hidden="1" customHeight="1" x14ac:dyDescent="0.3"/>
    <row r="246" ht="14.1" hidden="1" customHeight="1" x14ac:dyDescent="0.3"/>
    <row r="247" ht="14.1" hidden="1" customHeight="1" x14ac:dyDescent="0.3"/>
    <row r="248" ht="14.1" hidden="1" customHeight="1" x14ac:dyDescent="0.3"/>
    <row r="249" ht="14.1" hidden="1" customHeight="1" x14ac:dyDescent="0.3"/>
    <row r="250" ht="14.1" hidden="1" customHeight="1" x14ac:dyDescent="0.3"/>
    <row r="251" ht="14.1" hidden="1" customHeight="1" x14ac:dyDescent="0.3"/>
    <row r="252" ht="14.1" hidden="1" customHeight="1" x14ac:dyDescent="0.3"/>
    <row r="253" ht="14.1" hidden="1" customHeight="1" x14ac:dyDescent="0.3"/>
    <row r="254" ht="14.1" hidden="1" customHeight="1" x14ac:dyDescent="0.3"/>
    <row r="255" ht="14.1" hidden="1" customHeight="1" x14ac:dyDescent="0.3"/>
    <row r="256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5" hidden="1" customHeight="1" x14ac:dyDescent="0.3"/>
    <row r="323" ht="15" hidden="1" customHeight="1" x14ac:dyDescent="0.3"/>
    <row r="324" ht="15" hidden="1" customHeight="1" x14ac:dyDescent="0.3"/>
    <row r="325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10
&amp;"-,Normal"&amp;11(iht. motatte landings- og sluttsedler fra fiskesalgslagene; alle tallstørrelser i hele tonn)&amp;R14.03.2017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UKE_10_2017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2017-02-20T09:39:13Z</cp:lastPrinted>
  <dcterms:created xsi:type="dcterms:W3CDTF">2011-07-06T12:13:20Z</dcterms:created>
  <dcterms:modified xsi:type="dcterms:W3CDTF">2017-03-14T07:47:36Z</dcterms:modified>
</cp:coreProperties>
</file>