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34\"/>
    </mc:Choice>
  </mc:AlternateContent>
  <bookViews>
    <workbookView xWindow="0" yWindow="0" windowWidth="15330" windowHeight="7215" tabRatio="413"/>
  </bookViews>
  <sheets>
    <sheet name="UKE_34_2019" sheetId="1" r:id="rId1"/>
  </sheets>
  <definedNames>
    <definedName name="Z_14D440E4_F18A_4F78_9989_38C1B133222D_.wvu.Cols" localSheetId="0" hidden="1">UKE_34_2019!#REF!</definedName>
    <definedName name="Z_14D440E4_F18A_4F78_9989_38C1B133222D_.wvu.PrintArea" localSheetId="0" hidden="1">UKE_34_2019!$B$1:$M$246</definedName>
    <definedName name="Z_14D440E4_F18A_4F78_9989_38C1B133222D_.wvu.Rows" localSheetId="0" hidden="1">UKE_34_2019!$358:$1048576,UKE_34_2019!$247:$357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F36" i="1" l="1"/>
  <c r="G24" i="1" l="1"/>
  <c r="G29" i="1"/>
  <c r="F29" i="1" s="1"/>
  <c r="I30" i="1"/>
  <c r="I25" i="1"/>
  <c r="E24" i="1"/>
  <c r="G183" i="1"/>
  <c r="F183" i="1"/>
  <c r="J24" i="1"/>
  <c r="I29" i="1" l="1"/>
  <c r="G206" i="1"/>
  <c r="G207" i="1"/>
  <c r="G208" i="1"/>
  <c r="G209" i="1"/>
  <c r="F131" i="1" l="1"/>
  <c r="G131" i="1"/>
  <c r="G33" i="1" l="1"/>
  <c r="F33" i="1" s="1"/>
  <c r="F24" i="1" l="1"/>
  <c r="D227" i="1" l="1"/>
  <c r="E242" i="1"/>
  <c r="E177" i="1" l="1"/>
  <c r="E188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3" i="1" l="1"/>
  <c r="I33" i="1" l="1"/>
  <c r="F124" i="1" l="1"/>
  <c r="F123" i="1" s="1"/>
  <c r="F177" i="1" l="1"/>
  <c r="G177" i="1"/>
  <c r="I131" i="1" l="1"/>
  <c r="I118" i="1"/>
  <c r="I124" i="1"/>
  <c r="I123" i="1" s="1"/>
  <c r="G31" i="1"/>
  <c r="G23" i="1" s="1"/>
  <c r="I137" i="1" l="1"/>
  <c r="I177" i="1"/>
  <c r="I31" i="1" l="1"/>
  <c r="H89" i="1"/>
  <c r="H88" i="1" s="1"/>
  <c r="I23" i="1" l="1"/>
  <c r="F188" i="1" l="1"/>
  <c r="H183" i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<sst xmlns="http://schemas.openxmlformats.org/spreadsheetml/2006/main" count="256" uniqueCount="129">
  <si>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</si>
  <si>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</si>
  <si>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</si>
  <si>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</si>
  <si>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</si>
  <si>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</si>
  <si>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</si>
  <si>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</si>
  <si>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</si>
  <si>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</si>
  <si>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</si>
  <si>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</si>
  <si>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</si>
  <si>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</si>
  <si>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</si>
  <si>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</si>
  <si>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</si>
  <si>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</si>
  <si>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</si>
  <si>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</si>
  <si>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</si>
  <si>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</si>
  <si>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</si>
  <si>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</si>
  <si>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</si>
  <si>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</si>
  <si>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</si>
  <si>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</si>
  <si>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</si>
  <si>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</si>
  <si>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</si>
  <si>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</si>
  <si>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</si>
  <si>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</si>
  <si>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</si>
  <si>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</si>
  <si>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</si>
  <si>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</si>
  <si>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</si>
  <si>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</si>
  <si>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</si>
  <si>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</si>
  <si>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</si>
  <si>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</si>
  <si>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</si>
  <si>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</si>
  <si>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</si>
  <si>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</si>
  <si>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</si>
  <si>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</si>
  <si>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</si>
  <si>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</si>
  <si>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</si>
  <si>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</si>
  <si>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</si>
  <si>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</si>
  <si>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</si>
  <si>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</si>
  <si>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</si>
  <si>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</si>
  <si>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</si>
  <si>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</si>
  <si>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</si>
  <si>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</si>
  <si>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</si>
  <si>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</si>
  <si>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</si>
  <si>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</si>
  <si>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</si>
  <si>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</si>
  <si>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</si>
  <si>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</si>
  <si>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</si>
  <si>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</si>
  <si>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</si>
  <si>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</si>
  <si>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</si>
  <si>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</si>
  <si>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</si>
  <si>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</si>
  <si>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</si>
  <si>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</si>
  <si>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</si>
  <si>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</si>
  <si>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</si>
  <si>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</si>
  <si>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</si>
  <si>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</si>
  <si>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</si>
  <si>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</si>
  <si>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</si>
  <si>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</si>
  <si>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</si>
  <si>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</si>
  <si>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</si>
  <si>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</si>
  <si>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</si>
  <si>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</si>
  <si>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</si>
  <si>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</si>
  <si>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</si>
  <si>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</si>
  <si>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</si>
  <si>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</si>
  <si>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</si>
  <si>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</si>
  <si>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</si>
  <si>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</si>
  <si>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</si>
  <si>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</si>
  <si>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</si>
  <si>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</si>
  <si>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</si>
  <si>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</si>
  <si>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</si>
  <si>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</si>
  <si>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</si>
  <si>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</si>
  <si>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</si>
  <si>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</si>
  <si>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</si>
  <si>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</si>
  <si>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</si>
  <si>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34</t>
  </si>
  <si>
    <t>LANDET KVANTUM T.O.M UKE 34</t>
  </si>
  <si>
    <t>LANDET KVANTUM T.O.M. UKE 34 2018</t>
  </si>
  <si>
    <r>
      <t xml:space="preserve">3 </t>
    </r>
    <r>
      <rPr>
        <sz val="9"/>
        <color theme="1"/>
        <rFont val="Calibri"/>
        <family val="2"/>
      </rPr>
      <t>Registrert rekreasjonsfiske utgjør 1 922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</si>
  <si>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</si>
  <si>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450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</si>
</sst>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31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539.73450000000003</v>
      </c>
      <c r="G20" s="328">
        <f>G21+G22</f>
        <v>57710.320290000003</v>
      </c>
      <c r="H20" s="328"/>
      <c r="I20" s="328">
        <f>I22+I21</f>
        <v>40568.679709999997</v>
      </c>
      <c r="J20" s="329">
        <f>J22+J21</f>
        <v>64117.196629999999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539.4615</v>
      </c>
      <c r="G21" s="330">
        <v>57196.502110000001</v>
      </c>
      <c r="H21" s="330"/>
      <c r="I21" s="330">
        <f>E21-G21</f>
        <v>40272.497889999999</v>
      </c>
      <c r="J21" s="331">
        <v>63667.748919999998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0.27300000000000002</v>
      </c>
      <c r="G22" s="332">
        <v>513.81817999999998</v>
      </c>
      <c r="H22" s="332"/>
      <c r="I22" s="330">
        <f>E22-G22</f>
        <v>296.18182000000002</v>
      </c>
      <c r="J22" s="331">
        <v>449.44770999999997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574.98175000000003</v>
      </c>
      <c r="G23" s="328">
        <f>G24+G30+G31</f>
        <v>187856.28789799998</v>
      </c>
      <c r="H23" s="328"/>
      <c r="I23" s="328">
        <f>I24+I30+I31</f>
        <v>16391.712102000005</v>
      </c>
      <c r="J23" s="329">
        <f>J24+J30+J31</f>
        <v>212765.62599999999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520.72906</v>
      </c>
      <c r="G24" s="334">
        <f>G25+G26+G27+G28</f>
        <v>153738.65718799998</v>
      </c>
      <c r="H24" s="334"/>
      <c r="I24" s="334">
        <f>I25+I26+I27+I28+I29</f>
        <v>5716.3428120000026</v>
      </c>
      <c r="J24" s="335">
        <f>J25+J26+J27+J28</f>
        <v>169271.3132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94.477530000000002</v>
      </c>
      <c r="G25" s="336">
        <v>42386.210809999997</v>
      </c>
      <c r="H25" s="336">
        <v>1013</v>
      </c>
      <c r="I25" s="336">
        <f>E25-G25+H25</f>
        <v>-442.21080999999685</v>
      </c>
      <c r="J25" s="337">
        <v>50895.756450000001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209.03122999999999</v>
      </c>
      <c r="G26" s="336">
        <v>41665.164669999998</v>
      </c>
      <c r="H26" s="336">
        <v>1769</v>
      </c>
      <c r="I26" s="336">
        <f>E26-G26+H26</f>
        <v>-482.1646699999983</v>
      </c>
      <c r="J26" s="337">
        <v>47413.797579999999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158.39776000000001</v>
      </c>
      <c r="G27" s="336">
        <v>40348.533682000001</v>
      </c>
      <c r="H27" s="336">
        <v>2356</v>
      </c>
      <c r="I27" s="336">
        <f>E27-G27+H27</f>
        <v>2281.4663179999989</v>
      </c>
      <c r="J27" s="337">
        <v>41478.772850000001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58.822539999999996</v>
      </c>
      <c r="G28" s="336">
        <v>29338.748026000001</v>
      </c>
      <c r="H28" s="336">
        <v>1446</v>
      </c>
      <c r="I28" s="336">
        <f>E28-G28+H28</f>
        <v>-2170.7480260000011</v>
      </c>
      <c r="J28" s="337">
        <v>29482.98632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G29-6179</f>
        <v>405</v>
      </c>
      <c r="G29" s="336">
        <f>H25+H26+H27+H28</f>
        <v>6584</v>
      </c>
      <c r="H29" s="336"/>
      <c r="I29" s="336">
        <f>E29-G29</f>
        <v>6530</v>
      </c>
      <c r="J29" s="337">
        <v>6889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0.09</v>
      </c>
      <c r="G30" s="334">
        <v>15532.611650000001</v>
      </c>
      <c r="H30" s="336"/>
      <c r="I30" s="398">
        <f>E30-G30</f>
        <v>9808.3883499999993</v>
      </c>
      <c r="J30" s="335">
        <v>17424.645799999998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54.162689999999998</v>
      </c>
      <c r="G31" s="334">
        <f>G32</f>
        <v>18585.019059999999</v>
      </c>
      <c r="H31" s="336"/>
      <c r="I31" s="334">
        <f>I32+I33</f>
        <v>866.98094000000128</v>
      </c>
      <c r="J31" s="335">
        <f>J32</f>
        <v>26069.667000000001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54.16269-F36</f>
        <v>54.162689999999998</v>
      </c>
      <c r="G32" s="336">
        <f>21947.01906-G36</f>
        <v>18585.019059999999</v>
      </c>
      <c r="H32" s="336">
        <v>756</v>
      </c>
      <c r="I32" s="336">
        <f>E32-G32+H32</f>
        <v>-217.01905999999872</v>
      </c>
      <c r="J32" s="337">
        <f>32166.667-J36</f>
        <v>26069.667000000001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G33-708</f>
        <v>48</v>
      </c>
      <c r="G33" s="339">
        <f>H32</f>
        <v>756</v>
      </c>
      <c r="H33" s="339"/>
      <c r="I33" s="339">
        <f t="shared" ref="I33:I37" si="0">E33-G33</f>
        <v>1084</v>
      </c>
      <c r="J33" s="340">
        <v>509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2819.6184320000002</v>
      </c>
      <c r="H34" s="341"/>
      <c r="I34" s="370">
        <f t="shared" si="0"/>
        <v>180.38156799999979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2.0992199999999999</v>
      </c>
      <c r="G35" s="341">
        <v>460.41958</v>
      </c>
      <c r="H35" s="320"/>
      <c r="I35" s="370">
        <f t="shared" si="0"/>
        <v>332.58042</v>
      </c>
      <c r="J35" s="390">
        <v>646.24066000000005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G36-3362</f>
        <v>0</v>
      </c>
      <c r="G36" s="320">
        <v>3362</v>
      </c>
      <c r="H36" s="369"/>
      <c r="I36" s="423">
        <f t="shared" si="0"/>
        <v>-362</v>
      </c>
      <c r="J36" s="320">
        <v>6097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6.06792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1119.59997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-15</v>
      </c>
      <c r="H39" s="320"/>
      <c r="I39" s="370">
        <f>E39-G39</f>
        <v>15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1122.88339</v>
      </c>
      <c r="G40" s="197">
        <f>G20+G23+G34+G35+G36+G37+G39</f>
        <v>259193.64619999996</v>
      </c>
      <c r="H40" s="197">
        <f>H25+H26+H27+H28+H32</f>
        <v>7340</v>
      </c>
      <c r="I40" s="302">
        <f>I20+I23+I34+I35+I36+I37+I39</f>
        <v>57126.353799999997</v>
      </c>
      <c r="J40" s="198">
        <f>J20+J23+J34+J35+J36+J37+J38+J39</f>
        <v>296003.71551000001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34</v>
      </c>
      <c r="F56" s="194" t="str">
        <f>G19</f>
        <v>LANDET KVANTUM T.O.M UKE 34</v>
      </c>
      <c r="G56" s="194" t="str">
        <f>I19</f>
        <v>RESTKVOTER</v>
      </c>
      <c r="H56" s="195" t="str">
        <f>J19</f>
        <v>LANDET KVANTUM T.O.M. UKE 34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27.680599999999998</v>
      </c>
      <c r="F57" s="347">
        <v>1123.3329100000001</v>
      </c>
      <c r="G57" s="439">
        <f>D57-F57-F58</f>
        <v>2787.9943499999999</v>
      </c>
      <c r="H57" s="380">
        <v>1213.2345600000001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/>
      <c r="F58" s="387">
        <v>1464.67274</v>
      </c>
      <c r="G58" s="440"/>
      <c r="H58" s="349">
        <v>1387.5316399999999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/>
      <c r="F59" s="389">
        <v>81.443569999999994</v>
      </c>
      <c r="G59" s="393">
        <f>D59-F59</f>
        <v>118.55643000000001</v>
      </c>
      <c r="H59" s="301">
        <v>74.277559999999994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15.430400000000001</v>
      </c>
      <c r="F60" s="347">
        <f>F61+F62+F63</f>
        <v>8158.8147499999995</v>
      </c>
      <c r="G60" s="387">
        <f>D60-F60</f>
        <v>-95.814749999999549</v>
      </c>
      <c r="H60" s="350">
        <f>H61+H62+H63</f>
        <v>7608.17346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7.1074999999999999</v>
      </c>
      <c r="F61" s="359">
        <v>3499.9977899999999</v>
      </c>
      <c r="G61" s="359"/>
      <c r="H61" s="360">
        <v>3351.0089499999999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3.9519000000000002</v>
      </c>
      <c r="F62" s="359">
        <v>3102.9146000000001</v>
      </c>
      <c r="G62" s="359"/>
      <c r="H62" s="360">
        <v>2879.7390799999998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4.3710000000000004</v>
      </c>
      <c r="F63" s="376">
        <v>1555.90236</v>
      </c>
      <c r="G63" s="376"/>
      <c r="H63" s="381">
        <v>1377.42543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48.522930000000002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43.110999999999997</v>
      </c>
      <c r="F66" s="200">
        <f>F57+F58+F59+F60+F64+F65</f>
        <v>10874.22832</v>
      </c>
      <c r="G66" s="200">
        <f>D66-F66</f>
        <v>2880.7716799999998</v>
      </c>
      <c r="H66" s="208">
        <f>H57+H58+H59+H60+H64+H65</f>
        <v>10331.74375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34</v>
      </c>
      <c r="G84" s="194" t="str">
        <f>G19</f>
        <v>LANDET KVANTUM T.O.M UKE 34</v>
      </c>
      <c r="H84" s="194" t="str">
        <f>I19</f>
        <v>RESTKVOTER</v>
      </c>
      <c r="I84" s="195" t="str">
        <f>J19</f>
        <v>LANDET KVANTUM T.O.M. UKE 34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76.749399999999994</v>
      </c>
      <c r="G85" s="328">
        <f>G86+G87</f>
        <v>29947.58829</v>
      </c>
      <c r="H85" s="328">
        <f>H86+H87</f>
        <v>5234.4117099999985</v>
      </c>
      <c r="I85" s="329">
        <f>I86+I87</f>
        <v>30828.18303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76.749399999999994</v>
      </c>
      <c r="G86" s="330">
        <v>29579.564760000001</v>
      </c>
      <c r="H86" s="330">
        <f>E86-G86</f>
        <v>4777.4352399999989</v>
      </c>
      <c r="I86" s="331">
        <v>30417.11433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368.02352999999999</v>
      </c>
      <c r="H87" s="332">
        <f>E87-G87</f>
        <v>456.97647000000001</v>
      </c>
      <c r="I87" s="333">
        <v>411.06869999999998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559.95898999999997</v>
      </c>
      <c r="G88" s="328">
        <f t="shared" si="2"/>
        <v>39460.765360000005</v>
      </c>
      <c r="H88" s="328">
        <f>H89+H94+H95</f>
        <v>20956.234639999995</v>
      </c>
      <c r="I88" s="329">
        <f t="shared" si="2"/>
        <v>36063.494449999998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505.59116999999998</v>
      </c>
      <c r="G89" s="334">
        <f t="shared" si="4"/>
        <v>30995.295830000003</v>
      </c>
      <c r="H89" s="334">
        <f>H90+H91+H92+H93</f>
        <v>17377.704169999997</v>
      </c>
      <c r="I89" s="335">
        <f t="shared" si="4"/>
        <v>26915.555129999997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119.30419999999999</v>
      </c>
      <c r="G90" s="336">
        <v>4436.86301</v>
      </c>
      <c r="H90" s="336">
        <f t="shared" ref="H90:H98" si="5">E90-G90</f>
        <v>9286.1369899999991</v>
      </c>
      <c r="I90" s="337">
        <v>5546.18084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202.80566999999999</v>
      </c>
      <c r="G91" s="336">
        <v>8951.3964500000002</v>
      </c>
      <c r="H91" s="336">
        <f t="shared" si="5"/>
        <v>4400.6035499999998</v>
      </c>
      <c r="I91" s="337">
        <v>8234.5226899999998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105.05043999999999</v>
      </c>
      <c r="G92" s="336">
        <v>9892.2202400000006</v>
      </c>
      <c r="H92" s="336">
        <f t="shared" si="5"/>
        <v>3825.7797599999994</v>
      </c>
      <c r="I92" s="337">
        <v>7607.5411100000001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78.430859999999996</v>
      </c>
      <c r="G93" s="336">
        <v>7714.8161300000002</v>
      </c>
      <c r="H93" s="336">
        <f t="shared" si="5"/>
        <v>-134.81613000000016</v>
      </c>
      <c r="I93" s="337">
        <v>5527.3104899999998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1.54E-2</v>
      </c>
      <c r="G94" s="334">
        <v>7386.1445199999998</v>
      </c>
      <c r="H94" s="334">
        <f t="shared" si="5"/>
        <v>2704.8554800000002</v>
      </c>
      <c r="I94" s="335">
        <v>7732.9042600000002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54.352420000000002</v>
      </c>
      <c r="G95" s="345">
        <v>1079.32501</v>
      </c>
      <c r="H95" s="345">
        <f t="shared" si="5"/>
        <v>873.67498999999998</v>
      </c>
      <c r="I95" s="346">
        <v>1415.0350599999999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1.4430799999999999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39</v>
      </c>
      <c r="H98" s="320">
        <f t="shared" si="5"/>
        <v>-39</v>
      </c>
      <c r="I98" s="323">
        <v>112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638.15147000000002</v>
      </c>
      <c r="G99" s="391">
        <f t="shared" si="6"/>
        <v>69765.23371</v>
      </c>
      <c r="H99" s="222">
        <f>H85+H88+H96+H97+H98</f>
        <v>26446.766289999996</v>
      </c>
      <c r="I99" s="198">
        <f>I85+I88+I96+I97+I98</f>
        <v>67316.413520000002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127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34</v>
      </c>
      <c r="G117" s="194" t="str">
        <f>G19</f>
        <v>LANDET KVANTUM T.O.M UKE 34</v>
      </c>
      <c r="H117" s="194" t="str">
        <f>I19</f>
        <v>RESTKVOTER</v>
      </c>
      <c r="I117" s="195" t="str">
        <f>J19</f>
        <v>LANDET KVANTUM T.O.M. UKE 34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809.59680000000003</v>
      </c>
      <c r="G118" s="232">
        <f t="shared" si="7"/>
        <v>37011.684679999998</v>
      </c>
      <c r="H118" s="347">
        <f t="shared" si="7"/>
        <v>8496.3153200000015</v>
      </c>
      <c r="I118" s="350">
        <f t="shared" si="7"/>
        <v>44825.699980000005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738.01530000000002</v>
      </c>
      <c r="G119" s="244">
        <v>31262.904849999999</v>
      </c>
      <c r="H119" s="351">
        <f>E119-G119</f>
        <v>4471.095150000001</v>
      </c>
      <c r="I119" s="352">
        <v>37390.591070000002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71.581500000000005</v>
      </c>
      <c r="G120" s="244">
        <v>5748.7798300000004</v>
      </c>
      <c r="H120" s="351">
        <f>E120-G120</f>
        <v>3525.2201699999996</v>
      </c>
      <c r="I120" s="352">
        <v>7435.1089099999999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1906.288</v>
      </c>
      <c r="G122" s="295">
        <v>26364.817620000002</v>
      </c>
      <c r="H122" s="298">
        <f>E122-G122</f>
        <v>5455.1823799999984</v>
      </c>
      <c r="I122" s="300">
        <v>27095.033869999999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1222.4459000000002</v>
      </c>
      <c r="G123" s="226">
        <f>G132+G129+G124</f>
        <v>43527.467380000002</v>
      </c>
      <c r="H123" s="355">
        <f>H124+H129+H132</f>
        <v>8630.5326199999981</v>
      </c>
      <c r="I123" s="356">
        <f>I124+I129+I132</f>
        <v>41112.821179999999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1038.2438200000001</v>
      </c>
      <c r="G124" s="377">
        <f>G125+G126+G128+G127</f>
        <v>32557.881220000003</v>
      </c>
      <c r="H124" s="357">
        <f>H125+H126+H127+H128</f>
        <v>6498.1187799999989</v>
      </c>
      <c r="I124" s="358">
        <f>I125+I126+I127+I128</f>
        <v>32857.758419999998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296.51369</v>
      </c>
      <c r="G125" s="240">
        <v>5340.4311699999998</v>
      </c>
      <c r="H125" s="359">
        <f t="shared" ref="H125:H137" si="8">E125-G125</f>
        <v>7154.5688300000002</v>
      </c>
      <c r="I125" s="360">
        <v>5082.3190599999998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349.29923000000002</v>
      </c>
      <c r="G126" s="240">
        <v>8314.7646600000007</v>
      </c>
      <c r="H126" s="359">
        <f t="shared" si="8"/>
        <v>2916.2353399999993</v>
      </c>
      <c r="I126" s="360">
        <v>8003.3012900000003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190.77555000000001</v>
      </c>
      <c r="G127" s="240">
        <v>10208.0041</v>
      </c>
      <c r="H127" s="359">
        <f t="shared" si="8"/>
        <v>-1520.0041000000001</v>
      </c>
      <c r="I127" s="360">
        <v>9715.9603399999996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201.65535</v>
      </c>
      <c r="G128" s="240">
        <v>8694.6812900000004</v>
      </c>
      <c r="H128" s="359">
        <f t="shared" si="8"/>
        <v>-2052.6812900000004</v>
      </c>
      <c r="I128" s="360">
        <v>10056.177729999999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1.4742</v>
      </c>
      <c r="G129" s="233">
        <v>6386.73074</v>
      </c>
      <c r="H129" s="361">
        <f t="shared" si="8"/>
        <v>-181.73073999999997</v>
      </c>
      <c r="I129" s="362">
        <v>4395.2763800000002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/>
      <c r="G130" s="240">
        <v>6247.9809800000003</v>
      </c>
      <c r="H130" s="359">
        <f t="shared" si="8"/>
        <v>-542.98098000000027</v>
      </c>
      <c r="I130" s="360">
        <v>4362.0735599999998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1.4742</v>
      </c>
      <c r="G131" s="240">
        <f>G129-G130</f>
        <v>138.7497599999997</v>
      </c>
      <c r="H131" s="359">
        <f t="shared" si="8"/>
        <v>361.2502400000003</v>
      </c>
      <c r="I131" s="360">
        <f>I129-I130</f>
        <v>33.202820000000429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182.72788</v>
      </c>
      <c r="G132" s="257">
        <v>4582.8554199999999</v>
      </c>
      <c r="H132" s="363">
        <f t="shared" si="8"/>
        <v>2314.1445800000001</v>
      </c>
      <c r="I132" s="364">
        <v>3859.78638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13.977869999999999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144.61600000000001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1</v>
      </c>
      <c r="G136" s="225">
        <v>234</v>
      </c>
      <c r="H136" s="234">
        <f t="shared" si="8"/>
        <v>-234</v>
      </c>
      <c r="I136" s="297">
        <v>171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3953.3085700000001</v>
      </c>
      <c r="G137" s="186">
        <f>G118+G122+G123+G133+G134+G135+G136</f>
        <v>109390.60068</v>
      </c>
      <c r="H137" s="200">
        <f t="shared" si="8"/>
        <v>22474.399319999997</v>
      </c>
      <c r="I137" s="198">
        <f>I118+I121+I122+I123+I133+I134+I135+I136</f>
        <v>115361.39947999999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34</v>
      </c>
      <c r="F156" s="69" t="str">
        <f>G19</f>
        <v>LANDET KVANTUM T.O.M UKE 34</v>
      </c>
      <c r="G156" s="69" t="str">
        <f>I19</f>
        <v>RESTKVOTER</v>
      </c>
      <c r="H156" s="92" t="str">
        <f>J19</f>
        <v>LANDET KVANTUM T.O.M. UKE 34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450.71980000000002</v>
      </c>
      <c r="F157" s="183">
        <v>18131.410960000001</v>
      </c>
      <c r="G157" s="183">
        <f>D157-F157</f>
        <v>16439.589039999999</v>
      </c>
      <c r="H157" s="220">
        <v>16188.700919999999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/>
      <c r="F158" s="183">
        <v>29.104669999999999</v>
      </c>
      <c r="G158" s="183">
        <f>D158-F158</f>
        <v>70.895330000000001</v>
      </c>
      <c r="H158" s="220">
        <v>3.8416299999999999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450.71980000000002</v>
      </c>
      <c r="F160" s="185">
        <f>SUM(F157:F159)</f>
        <v>18160.515630000002</v>
      </c>
      <c r="G160" s="185">
        <f>D160-F160</f>
        <v>16544.484369999998</v>
      </c>
      <c r="H160" s="207">
        <f>SUM(H157:H159)</f>
        <v>16192.562550000001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48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34</v>
      </c>
      <c r="G176" s="69" t="str">
        <f>G19</f>
        <v>LANDET KVANTUM T.O.M UKE 34</v>
      </c>
      <c r="H176" s="69" t="str">
        <f>I19</f>
        <v>RESTKVOTER</v>
      </c>
      <c r="I176" s="92" t="str">
        <f>J19</f>
        <v>LANDET KVANTUM T.O.M. UKE 34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2267.3134100000002</v>
      </c>
      <c r="G177" s="227">
        <f t="shared" ref="G177:H177" si="10">G178+G179+G180+G181</f>
        <v>30727.418089999996</v>
      </c>
      <c r="H177" s="305">
        <f t="shared" si="10"/>
        <v>9100.5819100000008</v>
      </c>
      <c r="I177" s="310">
        <f>I178+I179+I180+I181</f>
        <v>24449.911380000001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2098.7397000000001</v>
      </c>
      <c r="G178" s="288">
        <v>22754.199519999998</v>
      </c>
      <c r="H178" s="303">
        <f t="shared" ref="H178:H183" si="11">E178-G178</f>
        <v>2742.8004800000017</v>
      </c>
      <c r="I178" s="308">
        <v>19302.630020000001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>
        <v>0.30914999999999998</v>
      </c>
      <c r="G179" s="288">
        <v>2438.1745500000002</v>
      </c>
      <c r="H179" s="303">
        <f t="shared" si="11"/>
        <v>4197.8254500000003</v>
      </c>
      <c r="I179" s="308">
        <v>1064.79421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37.121760000000002</v>
      </c>
      <c r="G180" s="288">
        <v>2420.00567</v>
      </c>
      <c r="H180" s="303">
        <f t="shared" si="11"/>
        <v>-627.00567000000001</v>
      </c>
      <c r="I180" s="308">
        <v>1677.1504299999999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131.14279999999999</v>
      </c>
      <c r="G181" s="288">
        <v>3115.0383499999998</v>
      </c>
      <c r="H181" s="303">
        <f t="shared" si="11"/>
        <v>2786.9616500000002</v>
      </c>
      <c r="I181" s="308">
        <v>2405.3367199999998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/>
      <c r="G182" s="289">
        <v>4771.0286599999999</v>
      </c>
      <c r="H182" s="307">
        <f t="shared" si="11"/>
        <v>728.97134000000005</v>
      </c>
      <c r="I182" s="312">
        <v>1913.86196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39.735579999999999</v>
      </c>
      <c r="G183" s="227">
        <f>G184+G185</f>
        <v>2148.0896199999997</v>
      </c>
      <c r="H183" s="305">
        <f t="shared" si="11"/>
        <v>5851.9103800000003</v>
      </c>
      <c r="I183" s="310">
        <f>I184+I185</f>
        <v>2916.07098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/>
      <c r="G184" s="288">
        <v>323.02269000000001</v>
      </c>
      <c r="H184" s="303"/>
      <c r="I184" s="308">
        <v>1108.80404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39.735579999999999</v>
      </c>
      <c r="G185" s="229">
        <v>1825.06693</v>
      </c>
      <c r="H185" s="306"/>
      <c r="I185" s="311">
        <v>1807.26694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3.7829999999999999</v>
      </c>
      <c r="G187" s="228">
        <v>37.6248</v>
      </c>
      <c r="H187" s="304">
        <f>E187-G187</f>
        <v>-37.6248</v>
      </c>
      <c r="I187" s="309">
        <v>33.519620000000003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2310.8319900000001</v>
      </c>
      <c r="G188" s="186">
        <f>G177+G182+G183+G186+G187</f>
        <v>37684.529569999992</v>
      </c>
      <c r="H188" s="200">
        <f>H177+H182+H183+H186+H187</f>
        <v>15653.470430000003</v>
      </c>
      <c r="I188" s="198">
        <f>I177+I182+I183+I186+I187</f>
        <v>29313.82474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34</v>
      </c>
      <c r="F205" s="69" t="str">
        <f>G19</f>
        <v>LANDET KVANTUM T.O.M UKE 34</v>
      </c>
      <c r="G205" s="69" t="str">
        <f>I19</f>
        <v>RESTKVOTER</v>
      </c>
      <c r="H205" s="92" t="str">
        <f>J19</f>
        <v>LANDET KVANTUM T.O.M. UKE 34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54.925150000000002</v>
      </c>
      <c r="F206" s="183">
        <v>752.94092999999998</v>
      </c>
      <c r="G206" s="183">
        <f>D206-F206</f>
        <v>347.05907000000002</v>
      </c>
      <c r="H206" s="220">
        <v>769.16867000000002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29.232320000000001</v>
      </c>
      <c r="F207" s="183">
        <v>2553.66876</v>
      </c>
      <c r="G207" s="183">
        <f t="shared" ref="G207:G209" si="12">D207-F207</f>
        <v>918.33123999999998</v>
      </c>
      <c r="H207" s="220">
        <v>3411.30008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0.14041999999999999</v>
      </c>
      <c r="F209" s="184">
        <v>3.6328499999999999</v>
      </c>
      <c r="G209" s="183">
        <f t="shared" si="12"/>
        <v>-3.6328499999999999</v>
      </c>
      <c r="H209" s="221">
        <v>0.90176000000000001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84.29789000000001</v>
      </c>
      <c r="F210" s="185">
        <f>SUM(F206:F209)</f>
        <v>3312.35268</v>
      </c>
      <c r="G210" s="185">
        <f>D210-F210</f>
        <v>1309.64732</v>
      </c>
      <c r="H210" s="207">
        <f>H206+H207+H208+H209</f>
        <v>4181.8897099999995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34</v>
      </c>
      <c r="G231" s="401" t="str">
        <f>F205</f>
        <v>LANDET KVANTUM T.O.M UKE 34</v>
      </c>
      <c r="H231" s="401" t="s">
        <v>62</v>
      </c>
      <c r="I231" s="402" t="str">
        <f>H205</f>
        <v>LANDET KVANTUM T.O.M. UKE 34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81.63130000000001</v>
      </c>
      <c r="G235" s="403">
        <f>SUM(G236:G237)</f>
        <v>1192.8056100000001</v>
      </c>
      <c r="H235" s="453">
        <f>E235-G235</f>
        <v>73.194389999999885</v>
      </c>
      <c r="I235" s="403">
        <f>SUM(I236:I237)</f>
        <v>1621.50541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>
        <v>69.316500000000005</v>
      </c>
      <c r="G236" s="405">
        <v>926.37251000000003</v>
      </c>
      <c r="H236" s="454"/>
      <c r="I236" s="405">
        <v>1355.2854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>
        <v>12.3148</v>
      </c>
      <c r="G237" s="406">
        <v>266.43310000000002</v>
      </c>
      <c r="H237" s="455"/>
      <c r="I237" s="414">
        <v>266.22001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0</v>
      </c>
      <c r="G238" s="403">
        <f>SUM(G239:G240)</f>
        <v>0</v>
      </c>
      <c r="H238" s="453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/>
      <c r="G239" s="405"/>
      <c r="H239" s="454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/>
      <c r="G240" s="406"/>
      <c r="H240" s="455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81.63130000000001</v>
      </c>
      <c r="G242" s="185">
        <f>G232+G235+G238+G241</f>
        <v>2787.9609600000003</v>
      </c>
      <c r="H242" s="408">
        <f>SUM(H232:H241)</f>
        <v>1271.0390399999999</v>
      </c>
      <c r="I242" s="416">
        <f>I232+I235+I238+I241</f>
        <v>3707.1324100000002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34
&amp;"-,Normal"&amp;11(iht. motatte landings- og sluttsedler fra fiskesalgslagene; alle tallstørrelser i hele tonn)&amp;R27.08.2019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UKE_34_2019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2019-07-17T10:57:55Z</cp:lastPrinted>
  <dcterms:created xsi:type="dcterms:W3CDTF">2011-07-06T12:13:20Z</dcterms:created>
  <dcterms:modified xsi:type="dcterms:W3CDTF">2019-08-27T09:04:08Z</dcterms:modified>
</cp:coreProperties>
</file>