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sylia\UKESTATISTIKKEN\2015\"/>
    </mc:Choice>
  </mc:AlternateContent>
  <bookViews>
    <workbookView xWindow="0" yWindow="0" windowWidth="28800" windowHeight="13020" tabRatio="419"/>
  </bookViews>
  <sheets>
    <sheet name="UKE_22_2015" sheetId="1" r:id="rId1"/>
  </sheets>
  <definedNames>
    <definedName name="_xlnm.Print_Area" localSheetId="0">UKE_22_2015!$A$1:$L$217</definedName>
    <definedName name="Z_14D440E4_F18A_4F78_9989_38C1B133222D_.wvu.Cols" localSheetId="0" hidden="1">UKE_22_2015!#REF!</definedName>
    <definedName name="Z_14D440E4_F18A_4F78_9989_38C1B133222D_.wvu.PrintArea" localSheetId="0" hidden="1">UKE_22_2015!$B$1:$L$217</definedName>
    <definedName name="Z_14D440E4_F18A_4F78_9989_38C1B133222D_.wvu.Rows" localSheetId="0" hidden="1">UKE_22_2015!$329:$1048576,UKE_22_2015!$218:$328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92" i="1" l="1"/>
  <c r="F189" i="1"/>
  <c r="H37" i="1"/>
  <c r="F30" i="1"/>
  <c r="E33" i="1" l="1"/>
  <c r="F33" i="1"/>
  <c r="G100" i="1" l="1"/>
  <c r="H63" i="1" l="1"/>
  <c r="E25" i="1" l="1"/>
  <c r="G141" i="1"/>
  <c r="F63" i="1"/>
  <c r="F34" i="1" l="1"/>
  <c r="H163" i="1" l="1"/>
  <c r="H214" i="1" l="1"/>
  <c r="F214" i="1"/>
  <c r="G214" i="1" s="1"/>
  <c r="E214" i="1"/>
  <c r="H209" i="1"/>
  <c r="G209" i="1"/>
  <c r="F209" i="1"/>
  <c r="E209" i="1"/>
  <c r="D203" i="1"/>
  <c r="D192" i="1"/>
  <c r="G191" i="1"/>
  <c r="G190" i="1"/>
  <c r="H189" i="1"/>
  <c r="E189" i="1"/>
  <c r="G187" i="1"/>
  <c r="G186" i="1"/>
  <c r="G185" i="1"/>
  <c r="G184" i="1"/>
  <c r="G183" i="1"/>
  <c r="G182" i="1"/>
  <c r="G181" i="1"/>
  <c r="H180" i="1"/>
  <c r="H192" i="1" s="1"/>
  <c r="F180" i="1"/>
  <c r="E180" i="1"/>
  <c r="E192" i="1" s="1"/>
  <c r="D180" i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D142" i="1"/>
  <c r="G140" i="1"/>
  <c r="G139" i="1"/>
  <c r="G138" i="1"/>
  <c r="G137" i="1"/>
  <c r="G135" i="1"/>
  <c r="D134" i="1"/>
  <c r="G133" i="1"/>
  <c r="G132" i="1"/>
  <c r="G131" i="1"/>
  <c r="G130" i="1"/>
  <c r="H129" i="1"/>
  <c r="H128" i="1" s="1"/>
  <c r="F129" i="1"/>
  <c r="E129" i="1"/>
  <c r="E128" i="1" s="1"/>
  <c r="D129" i="1"/>
  <c r="D128" i="1"/>
  <c r="G127" i="1"/>
  <c r="G126" i="1"/>
  <c r="G125" i="1"/>
  <c r="G124" i="1"/>
  <c r="H123" i="1"/>
  <c r="F123" i="1"/>
  <c r="E123" i="1"/>
  <c r="D123" i="1"/>
  <c r="H122" i="1"/>
  <c r="G122" i="1"/>
  <c r="F122" i="1"/>
  <c r="E122" i="1"/>
  <c r="H117" i="1"/>
  <c r="F117" i="1"/>
  <c r="D117" i="1"/>
  <c r="D104" i="1"/>
  <c r="G103" i="1"/>
  <c r="G101" i="1"/>
  <c r="G99" i="1"/>
  <c r="G98" i="1"/>
  <c r="G97" i="1"/>
  <c r="G96" i="1"/>
  <c r="G95" i="1"/>
  <c r="G94" i="1"/>
  <c r="G93" i="1"/>
  <c r="H92" i="1"/>
  <c r="H91" i="1" s="1"/>
  <c r="F92" i="1"/>
  <c r="E92" i="1"/>
  <c r="E91" i="1" s="1"/>
  <c r="D92" i="1"/>
  <c r="F91" i="1"/>
  <c r="D91" i="1"/>
  <c r="G90" i="1"/>
  <c r="G89" i="1"/>
  <c r="H88" i="1"/>
  <c r="F88" i="1"/>
  <c r="E88" i="1"/>
  <c r="D88" i="1"/>
  <c r="H87" i="1"/>
  <c r="G87" i="1"/>
  <c r="F87" i="1"/>
  <c r="E87" i="1"/>
  <c r="H81" i="1"/>
  <c r="F81" i="1"/>
  <c r="D81" i="1"/>
  <c r="G67" i="1"/>
  <c r="H69" i="1"/>
  <c r="F69" i="1"/>
  <c r="G69" i="1" s="1"/>
  <c r="E63" i="1"/>
  <c r="E69" i="1" s="1"/>
  <c r="H59" i="1"/>
  <c r="G59" i="1"/>
  <c r="F59" i="1"/>
  <c r="E59" i="1"/>
  <c r="D42" i="1"/>
  <c r="H41" i="1"/>
  <c r="H40" i="1"/>
  <c r="H39" i="1"/>
  <c r="H38" i="1"/>
  <c r="H36" i="1"/>
  <c r="H35" i="1"/>
  <c r="H34" i="1"/>
  <c r="H33" i="1"/>
  <c r="I32" i="1"/>
  <c r="F32" i="1"/>
  <c r="E32" i="1"/>
  <c r="D32" i="1"/>
  <c r="H31" i="1"/>
  <c r="H30" i="1"/>
  <c r="H29" i="1"/>
  <c r="H28" i="1"/>
  <c r="H27" i="1"/>
  <c r="H26" i="1"/>
  <c r="I25" i="1"/>
  <c r="F25" i="1"/>
  <c r="D25" i="1"/>
  <c r="D24" i="1"/>
  <c r="H23" i="1"/>
  <c r="H22" i="1"/>
  <c r="I21" i="1"/>
  <c r="F21" i="1"/>
  <c r="E21" i="1"/>
  <c r="D21" i="1"/>
  <c r="H14" i="1"/>
  <c r="F14" i="1"/>
  <c r="D14" i="1"/>
  <c r="H104" i="1" l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G123" i="1"/>
  <c r="F128" i="1"/>
  <c r="G128" i="1" s="1"/>
  <c r="H142" i="1"/>
  <c r="F104" i="1"/>
  <c r="G63" i="1"/>
  <c r="F24" i="1"/>
  <c r="F42" i="1" s="1"/>
  <c r="G180" i="1"/>
  <c r="G192" i="1" s="1"/>
  <c r="G134" i="1"/>
  <c r="E142" i="1"/>
  <c r="F142" i="1" l="1"/>
  <c r="G142" i="1"/>
  <c r="G104" i="1"/>
  <c r="H24" i="1"/>
  <c r="H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<sst xmlns="http://schemas.openxmlformats.org/spreadsheetml/2006/main" count="233" uniqueCount="116">
  <si>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</si>
  <si>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</si>
  <si>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</si>
  <si>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</si>
  <si>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</si>
  <si>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</si>
  <si>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</si>
  <si>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</si>
  <si>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</si>
  <si>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</si>
  <si>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</si>
  <si>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</si>
  <si>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</si>
  <si>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</si>
  <si>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</si>
  <si>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</si>
  <si>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</si>
  <si>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</si>
  <si>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</si>
  <si>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</si>
  <si>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</si>
  <si>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</si>
  <si>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</si>
  <si>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</si>
  <si>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</si>
  <si>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</si>
  <si>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</si>
  <si>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</si>
  <si>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</si>
  <si>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</si>
  <si>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</si>
  <si>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</si>
  <si>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</si>
  <si>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</si>
  <si>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</si>
  <si>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</si>
  <si>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</si>
  <si>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</si>
  <si>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</si>
  <si>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</si>
  <si>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</si>
  <si>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</si>
  <si>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</si>
  <si>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</si>
  <si>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</si>
  <si>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</si>
  <si>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</si>
  <si>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</si>
  <si>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</si>
  <si>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</si>
  <si>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</si>
  <si>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</si>
  <si>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</si>
  <si>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</si>
  <si>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</si>
  <si>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</si>
  <si>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</si>
  <si>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</si>
  <si>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</si>
  <si>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</si>
  <si>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</si>
  <si>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</si>
  <si>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</si>
  <si>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</si>
  <si>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</si>
  <si>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</si>
  <si>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</si>
  <si>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</si>
  <si>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</si>
  <si>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</si>
  <si>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</si>
  <si>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</si>
  <si>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</si>
  <si>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</si>
  <si>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</si>
  <si>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</si>
  <si>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</si>
  <si>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</si>
  <si>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</si>
  <si>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</si>
  <si>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</si>
  <si>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</si>
  <si>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</si>
  <si>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</si>
  <si>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</si>
  <si>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</si>
  <si>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</si>
  <si>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</si>
  <si>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</si>
  <si>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</si>
  <si>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</si>
  <si>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</si>
  <si>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</si>
  <si>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</si>
  <si>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</si>
  <si>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</si>
  <si>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</si>
  <si>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</si>
  <si>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</si>
  <si>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</si>
  <si>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</si>
  <si>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</si>
  <si>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</si>
  <si>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</si>
  <si>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</si>
  <si>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</si>
  <si>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</si>
  <si>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</si>
  <si>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</si>
  <si>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>LANDET KVANTUM UKE 22</t>
  </si>
  <si>
    <t>LANDET KVANTUM T.O.M UKE 22</t>
  </si>
  <si>
    <t>LANDET KVANTUM T.O.M. UKE 22 2014</t>
  </si>
  <si>
    <r>
      <t>2</t>
    </r>
    <r>
      <rPr>
        <sz val="9"/>
        <color theme="1"/>
        <rFont val="Calibri"/>
        <family val="2"/>
      </rPr>
      <t xml:space="preserve"> Registrert rekreasjonsfiske utgjør 103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</si>
  <si>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650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</si>
  <si>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32 tonn, men det legges til grunn at hele avsetningen tas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</si>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</sst>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2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7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1" fillId="0" borderId="54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23" fillId="0" borderId="63" xfId="0" applyFont="1" applyBorder="1" applyAlignment="1">
      <alignment vertical="center" wrapText="1"/>
    </xf>
    <xf numFmtId="0" fontId="24" fillId="4" borderId="65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53" xfId="0" applyNumberFormat="1" applyFont="1" applyBorder="1" applyAlignment="1">
      <alignment vertical="center" wrapText="1"/>
    </xf>
    <xf numFmtId="3" fontId="11" fillId="0" borderId="54" xfId="0" applyNumberFormat="1" applyFont="1" applyBorder="1" applyAlignment="1">
      <alignment vertical="center" wrapText="1"/>
    </xf>
    <xf numFmtId="3" fontId="11" fillId="0" borderId="55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12" fillId="0" borderId="59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7" xfId="0" applyNumberFormat="1" applyFont="1" applyBorder="1" applyAlignment="1">
      <alignment vertical="center" wrapText="1"/>
    </xf>
    <xf numFmtId="3" fontId="22" fillId="0" borderId="61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0" fillId="0" borderId="60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3" fillId="0" borderId="71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5" fillId="0" borderId="55" xfId="0" applyNumberFormat="1" applyFont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12" fillId="0" borderId="55" xfId="0" applyNumberFormat="1" applyFont="1" applyBorder="1" applyAlignment="1">
      <alignment vertical="center" wrapText="1"/>
    </xf>
    <xf numFmtId="3" fontId="22" fillId="0" borderId="5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55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53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59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1" fillId="0" borderId="59" xfId="0" applyNumberFormat="1" applyFont="1" applyFill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22" fillId="0" borderId="28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5" fillId="0" borderId="54" xfId="0" applyNumberFormat="1" applyFont="1" applyFill="1" applyBorder="1" applyAlignment="1">
      <alignment vertical="center" wrapText="1"/>
    </xf>
    <xf numFmtId="3" fontId="5" fillId="0" borderId="55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1" fillId="0" borderId="5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11" fillId="0" borderId="79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8" fillId="4" borderId="77" xfId="0" applyNumberFormat="1" applyFont="1" applyFill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6" xfId="0" applyNumberFormat="1" applyFont="1" applyFill="1" applyBorder="1" applyAlignment="1">
      <alignment vertical="center" wrapText="1"/>
    </xf>
    <xf numFmtId="3" fontId="55" fillId="0" borderId="54" xfId="0" applyNumberFormat="1" applyFont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0" fillId="0" borderId="80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22" fillId="0" borderId="78" xfId="0" applyNumberFormat="1" applyFont="1" applyFill="1" applyBorder="1" applyAlignment="1">
      <alignment vertical="center"/>
    </xf>
    <xf numFmtId="0" fontId="24" fillId="4" borderId="83" xfId="0" applyFont="1" applyFill="1" applyBorder="1" applyAlignment="1">
      <alignment horizontal="center" vertical="center" wrapText="1"/>
    </xf>
    <xf numFmtId="3" fontId="0" fillId="0" borderId="79" xfId="0" applyNumberFormat="1" applyFont="1" applyFill="1" applyBorder="1" applyAlignment="1">
      <alignment vertical="center"/>
    </xf>
    <xf numFmtId="3" fontId="22" fillId="0" borderId="77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5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3" fontId="43" fillId="0" borderId="70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164" fontId="58" fillId="0" borderId="66" xfId="1" applyNumberFormat="1" applyFont="1" applyBorder="1" applyAlignment="1">
      <alignment vertical="top"/>
    </xf>
    <xf numFmtId="164" fontId="58" fillId="0" borderId="67" xfId="1" applyNumberFormat="1" applyFont="1" applyBorder="1" applyAlignment="1">
      <alignment vertical="top"/>
    </xf>
    <xf numFmtId="164" fontId="58" fillId="0" borderId="66" xfId="1" applyNumberFormat="1" applyFont="1" applyBorder="1"/>
    <xf numFmtId="164" fontId="17" fillId="0" borderId="66" xfId="1" applyNumberFormat="1" applyFont="1" applyBorder="1" applyAlignment="1">
      <alignment vertical="top"/>
    </xf>
    <xf numFmtId="164" fontId="17" fillId="0" borderId="67" xfId="1" applyNumberFormat="1" applyFont="1" applyBorder="1" applyAlignment="1">
      <alignment vertical="top"/>
    </xf>
    <xf numFmtId="3" fontId="0" fillId="0" borderId="58" xfId="0" applyNumberFormat="1" applyFont="1" applyFill="1" applyBorder="1" applyAlignment="1">
      <alignment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G201" sqref="G201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91" t="s">
        <v>98</v>
      </c>
      <c r="C2" s="392"/>
      <c r="D2" s="392"/>
      <c r="E2" s="392"/>
      <c r="F2" s="392"/>
      <c r="G2" s="392"/>
      <c r="H2" s="392"/>
      <c r="I2" s="392"/>
      <c r="J2" s="392"/>
      <c r="K2" s="393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94" t="s">
        <v>1</v>
      </c>
      <c r="C7" s="395"/>
      <c r="D7" s="395"/>
      <c r="E7" s="395"/>
      <c r="F7" s="395"/>
      <c r="G7" s="395"/>
      <c r="H7" s="395"/>
      <c r="I7" s="395"/>
      <c r="J7" s="395"/>
      <c r="K7" s="396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97" t="s">
        <v>2</v>
      </c>
      <c r="D9" s="398"/>
      <c r="E9" s="397" t="s">
        <v>21</v>
      </c>
      <c r="F9" s="398"/>
      <c r="G9" s="397" t="s">
        <v>22</v>
      </c>
      <c r="H9" s="398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12" t="s">
        <v>93</v>
      </c>
      <c r="D16" s="412"/>
      <c r="E16" s="412"/>
      <c r="F16" s="412"/>
      <c r="G16" s="412"/>
      <c r="H16" s="412"/>
      <c r="I16" s="412"/>
      <c r="J16" s="251"/>
      <c r="K16" s="154"/>
      <c r="L16" s="153"/>
    </row>
    <row r="17" spans="1:12" ht="13.5" customHeight="1" thickBot="1" x14ac:dyDescent="0.3">
      <c r="B17" s="155"/>
      <c r="C17" s="413"/>
      <c r="D17" s="413"/>
      <c r="E17" s="413"/>
      <c r="F17" s="413"/>
      <c r="G17" s="413"/>
      <c r="H17" s="413"/>
      <c r="I17" s="413"/>
      <c r="J17" s="252"/>
      <c r="K17" s="157"/>
      <c r="L17" s="146"/>
    </row>
    <row r="18" spans="1:12" ht="17.100000000000001" customHeight="1" x14ac:dyDescent="0.25">
      <c r="B18" s="399" t="s">
        <v>8</v>
      </c>
      <c r="C18" s="400"/>
      <c r="D18" s="400"/>
      <c r="E18" s="400"/>
      <c r="F18" s="400"/>
      <c r="G18" s="400"/>
      <c r="H18" s="400"/>
      <c r="I18" s="400"/>
      <c r="J18" s="400"/>
      <c r="K18" s="401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109</v>
      </c>
      <c r="F20" s="246" t="s">
        <v>110</v>
      </c>
      <c r="G20" s="246" t="s">
        <v>107</v>
      </c>
      <c r="H20" s="246" t="s">
        <v>80</v>
      </c>
      <c r="I20" s="247" t="s">
        <v>111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44">
        <f>D23+D22</f>
        <v>130677</v>
      </c>
      <c r="E21" s="365">
        <f>E23+E22</f>
        <v>77</v>
      </c>
      <c r="F21" s="365">
        <f>F22+F23</f>
        <v>41399</v>
      </c>
      <c r="G21" s="365"/>
      <c r="H21" s="365">
        <f>H23+H22</f>
        <v>89278</v>
      </c>
      <c r="I21" s="350">
        <f>I23+I22</f>
        <v>48007</v>
      </c>
      <c r="J21" s="325"/>
      <c r="K21" s="158"/>
      <c r="L21" s="189"/>
    </row>
    <row r="22" spans="1:12" ht="14.1" customHeight="1" x14ac:dyDescent="0.25">
      <c r="B22" s="147"/>
      <c r="C22" s="213" t="s">
        <v>12</v>
      </c>
      <c r="D22" s="361">
        <v>129927</v>
      </c>
      <c r="E22" s="346">
        <v>70</v>
      </c>
      <c r="F22" s="346">
        <v>40733</v>
      </c>
      <c r="G22" s="346"/>
      <c r="H22" s="346">
        <f>D22-F22</f>
        <v>89194</v>
      </c>
      <c r="I22" s="351">
        <v>47237</v>
      </c>
      <c r="J22" s="326"/>
      <c r="K22" s="158"/>
      <c r="L22" s="189"/>
    </row>
    <row r="23" spans="1:12" ht="14.1" customHeight="1" thickBot="1" x14ac:dyDescent="0.3">
      <c r="B23" s="147"/>
      <c r="C23" s="214" t="s">
        <v>11</v>
      </c>
      <c r="D23" s="362">
        <v>750</v>
      </c>
      <c r="E23" s="347">
        <v>7</v>
      </c>
      <c r="F23" s="347">
        <v>666</v>
      </c>
      <c r="G23" s="347"/>
      <c r="H23" s="347">
        <f>D23-F23</f>
        <v>84</v>
      </c>
      <c r="I23" s="352">
        <v>770</v>
      </c>
      <c r="J23" s="327"/>
      <c r="K23" s="158"/>
      <c r="L23" s="189"/>
    </row>
    <row r="24" spans="1:12" ht="14.1" customHeight="1" x14ac:dyDescent="0.25">
      <c r="B24" s="147"/>
      <c r="C24" s="212" t="s">
        <v>18</v>
      </c>
      <c r="D24" s="344">
        <f>D32+D31+D25</f>
        <v>265314</v>
      </c>
      <c r="E24" s="345">
        <f>E32+E31+E25</f>
        <v>1633.8465999999999</v>
      </c>
      <c r="F24" s="345">
        <f>F25+F31+F32</f>
        <v>226534.91009999998</v>
      </c>
      <c r="G24" s="345"/>
      <c r="H24" s="345">
        <f>H25+H31+H32</f>
        <v>38779.089899999999</v>
      </c>
      <c r="I24" s="350">
        <f>I25+I31+I32</f>
        <v>264290.85065000004</v>
      </c>
      <c r="J24" s="325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63">
        <f>D26+D27+D28+D29+D30</f>
        <v>206112</v>
      </c>
      <c r="E25" s="348">
        <f>E26+E27+E28+E29</f>
        <v>966.84659999999997</v>
      </c>
      <c r="F25" s="348">
        <f>F26+F27+F28+F29</f>
        <v>192203.91009999998</v>
      </c>
      <c r="G25" s="348"/>
      <c r="H25" s="348">
        <f>H26+H27+H28+H29+H30</f>
        <v>13908.089899999999</v>
      </c>
      <c r="I25" s="353">
        <f>I26+I27+I28+I29+I30</f>
        <v>218906.85065000001</v>
      </c>
      <c r="J25" s="328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35">
        <v>52744</v>
      </c>
      <c r="E26" s="420">
        <v>205.9324</v>
      </c>
      <c r="F26" s="420">
        <v>60668.658100000001</v>
      </c>
      <c r="G26" s="422">
        <v>3518</v>
      </c>
      <c r="H26" s="301">
        <f>D26-F26+G26</f>
        <v>-4406.6581000000006</v>
      </c>
      <c r="I26" s="421">
        <v>70971.368050000005</v>
      </c>
      <c r="J26" s="329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35">
        <v>50440</v>
      </c>
      <c r="E27" s="420">
        <v>187.17519999999999</v>
      </c>
      <c r="F27" s="420">
        <v>51141.032099999997</v>
      </c>
      <c r="G27" s="422">
        <v>2628</v>
      </c>
      <c r="H27" s="301">
        <f>D27-F27+G27</f>
        <v>1926.9679000000033</v>
      </c>
      <c r="I27" s="421">
        <v>57339.8099</v>
      </c>
      <c r="J27" s="329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35">
        <v>51365</v>
      </c>
      <c r="E28" s="420">
        <v>377.45600000000002</v>
      </c>
      <c r="F28" s="420">
        <v>47639.013550000003</v>
      </c>
      <c r="G28" s="422">
        <v>3147</v>
      </c>
      <c r="H28" s="301">
        <f>D28-F28+G28</f>
        <v>6872.9864499999967</v>
      </c>
      <c r="I28" s="421">
        <v>55720.142699999997</v>
      </c>
      <c r="J28" s="329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35">
        <v>34363</v>
      </c>
      <c r="E29" s="420">
        <v>196.28299999999999</v>
      </c>
      <c r="F29" s="420">
        <v>32755.20635</v>
      </c>
      <c r="G29" s="422">
        <v>1788</v>
      </c>
      <c r="H29" s="301">
        <f>D29-F29+G29</f>
        <v>3395.7936499999996</v>
      </c>
      <c r="I29" s="421">
        <v>34875.53</v>
      </c>
      <c r="J29" s="329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35">
        <v>17200</v>
      </c>
      <c r="E30" s="301"/>
      <c r="F30" s="301">
        <f>G26+G27+G28+G29</f>
        <v>11081</v>
      </c>
      <c r="G30" s="301"/>
      <c r="H30" s="301">
        <f>D30-F30</f>
        <v>6119</v>
      </c>
      <c r="I30" s="303"/>
      <c r="J30" s="329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63">
        <v>33987</v>
      </c>
      <c r="E31" s="348">
        <v>540</v>
      </c>
      <c r="F31" s="348">
        <v>10054</v>
      </c>
      <c r="G31" s="348"/>
      <c r="H31" s="348">
        <f>D31-F31</f>
        <v>23933</v>
      </c>
      <c r="I31" s="353">
        <v>15127</v>
      </c>
      <c r="J31" s="328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63">
        <f>D33+D34</f>
        <v>25215</v>
      </c>
      <c r="E32" s="348">
        <f>E33</f>
        <v>127</v>
      </c>
      <c r="F32" s="348">
        <f>F33</f>
        <v>24277</v>
      </c>
      <c r="G32" s="348"/>
      <c r="H32" s="348">
        <f>H33+H34</f>
        <v>938</v>
      </c>
      <c r="I32" s="353">
        <f>I33</f>
        <v>30257</v>
      </c>
      <c r="J32" s="328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35">
        <v>23115</v>
      </c>
      <c r="E33" s="301">
        <f>127-E37</f>
        <v>127</v>
      </c>
      <c r="F33" s="301">
        <f>24627-F37</f>
        <v>24277</v>
      </c>
      <c r="G33" s="301">
        <v>1462</v>
      </c>
      <c r="H33" s="301">
        <f>D33-F33+G33</f>
        <v>300</v>
      </c>
      <c r="I33" s="303">
        <v>30257</v>
      </c>
      <c r="J33" s="329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64">
        <v>2100</v>
      </c>
      <c r="E34" s="349">
        <v>74</v>
      </c>
      <c r="F34" s="349">
        <f>G33</f>
        <v>1462</v>
      </c>
      <c r="G34" s="349"/>
      <c r="H34" s="349">
        <f t="shared" ref="H34:H40" si="0">D34-F34</f>
        <v>638</v>
      </c>
      <c r="I34" s="354"/>
      <c r="J34" s="330"/>
      <c r="K34" s="158"/>
      <c r="L34" s="189"/>
    </row>
    <row r="35" spans="1:12" ht="15.75" customHeight="1" thickBot="1" x14ac:dyDescent="0.3">
      <c r="B35" s="147"/>
      <c r="C35" s="218" t="s">
        <v>102</v>
      </c>
      <c r="D35" s="334">
        <v>4000</v>
      </c>
      <c r="E35" s="302">
        <v>22</v>
      </c>
      <c r="F35" s="302">
        <v>3053</v>
      </c>
      <c r="G35" s="302"/>
      <c r="H35" s="302">
        <f>D35-F35</f>
        <v>947</v>
      </c>
      <c r="I35" s="304">
        <v>1259</v>
      </c>
      <c r="J35" s="331"/>
      <c r="K35" s="158"/>
      <c r="L35" s="189"/>
    </row>
    <row r="36" spans="1:12" ht="14.1" customHeight="1" thickBot="1" x14ac:dyDescent="0.3">
      <c r="B36" s="147"/>
      <c r="C36" s="218" t="s">
        <v>13</v>
      </c>
      <c r="D36" s="334">
        <v>749</v>
      </c>
      <c r="E36" s="302">
        <v>1</v>
      </c>
      <c r="F36" s="302">
        <v>245</v>
      </c>
      <c r="G36" s="302"/>
      <c r="H36" s="302">
        <f t="shared" si="0"/>
        <v>504</v>
      </c>
      <c r="I36" s="304">
        <v>176.18209999999999</v>
      </c>
      <c r="J36" s="331"/>
      <c r="K36" s="158"/>
      <c r="L36" s="189"/>
    </row>
    <row r="37" spans="1:12" ht="17.25" customHeight="1" thickBot="1" x14ac:dyDescent="0.3">
      <c r="B37" s="147"/>
      <c r="C37" s="218" t="s">
        <v>103</v>
      </c>
      <c r="D37" s="334">
        <v>3000</v>
      </c>
      <c r="E37" s="302"/>
      <c r="F37" s="302">
        <v>350</v>
      </c>
      <c r="G37" s="302"/>
      <c r="H37" s="302">
        <f>D37-F37</f>
        <v>2650</v>
      </c>
      <c r="I37" s="304"/>
      <c r="J37" s="331"/>
      <c r="K37" s="158"/>
      <c r="L37" s="189"/>
    </row>
    <row r="38" spans="1:12" ht="17.25" customHeight="1" thickBot="1" x14ac:dyDescent="0.3">
      <c r="B38" s="147"/>
      <c r="C38" s="218" t="s">
        <v>104</v>
      </c>
      <c r="D38" s="334">
        <v>7000</v>
      </c>
      <c r="E38" s="302">
        <v>6</v>
      </c>
      <c r="F38" s="302">
        <v>7000</v>
      </c>
      <c r="G38" s="302"/>
      <c r="H38" s="302">
        <f t="shared" si="0"/>
        <v>0</v>
      </c>
      <c r="I38" s="304">
        <v>865</v>
      </c>
      <c r="J38" s="331"/>
      <c r="K38" s="158"/>
      <c r="L38" s="189"/>
    </row>
    <row r="39" spans="1:12" ht="17.25" customHeight="1" thickBot="1" x14ac:dyDescent="0.3">
      <c r="B39" s="147"/>
      <c r="C39" s="218" t="s">
        <v>66</v>
      </c>
      <c r="D39" s="334">
        <v>500</v>
      </c>
      <c r="E39" s="302"/>
      <c r="F39" s="302">
        <v>370</v>
      </c>
      <c r="G39" s="302"/>
      <c r="H39" s="302">
        <f t="shared" si="0"/>
        <v>130</v>
      </c>
      <c r="I39" s="304"/>
      <c r="J39" s="331"/>
      <c r="K39" s="158"/>
      <c r="L39" s="189"/>
    </row>
    <row r="40" spans="1:12" ht="17.25" customHeight="1" thickBot="1" x14ac:dyDescent="0.3">
      <c r="B40" s="147"/>
      <c r="C40" s="218" t="s">
        <v>105</v>
      </c>
      <c r="D40" s="334">
        <v>3680</v>
      </c>
      <c r="E40" s="302"/>
      <c r="F40" s="302"/>
      <c r="G40" s="302"/>
      <c r="H40" s="302">
        <f t="shared" si="0"/>
        <v>3680</v>
      </c>
      <c r="I40" s="304"/>
      <c r="J40" s="331"/>
      <c r="K40" s="158"/>
      <c r="L40" s="189"/>
    </row>
    <row r="41" spans="1:12" ht="14.1" customHeight="1" thickBot="1" x14ac:dyDescent="0.3">
      <c r="B41" s="147"/>
      <c r="C41" s="184" t="s">
        <v>14</v>
      </c>
      <c r="D41" s="334"/>
      <c r="E41" s="366"/>
      <c r="F41" s="366">
        <v>181.55450000008568</v>
      </c>
      <c r="G41" s="366"/>
      <c r="H41" s="366">
        <f>D41-F41</f>
        <v>-181.55450000008568</v>
      </c>
      <c r="I41" s="304">
        <v>587.05000000004657</v>
      </c>
      <c r="J41" s="331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1739.8465999999999</v>
      </c>
      <c r="F42" s="249">
        <f>F21+F24+F35+F36+F37+F38+F39+F40+F41</f>
        <v>279133.46460000006</v>
      </c>
      <c r="G42" s="249"/>
      <c r="H42" s="249">
        <f>H21+H24+H35+H36+H37+H38+H39+H40+H41</f>
        <v>135786.53539999991</v>
      </c>
      <c r="I42" s="263">
        <f>I21+I24+I35+I36+I37+I38+I39+I40+I41</f>
        <v>315185.08275000006</v>
      </c>
      <c r="J42" s="24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108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113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106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94" t="s">
        <v>1</v>
      </c>
      <c r="C50" s="395"/>
      <c r="D50" s="395"/>
      <c r="E50" s="395"/>
      <c r="F50" s="395"/>
      <c r="G50" s="395"/>
      <c r="H50" s="395"/>
      <c r="I50" s="395"/>
      <c r="J50" s="395"/>
      <c r="K50" s="396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10" t="s">
        <v>2</v>
      </c>
      <c r="D52" s="411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99" t="s">
        <v>8</v>
      </c>
      <c r="C58" s="400"/>
      <c r="D58" s="400"/>
      <c r="E58" s="400"/>
      <c r="F58" s="400"/>
      <c r="G58" s="400"/>
      <c r="H58" s="400"/>
      <c r="I58" s="400"/>
      <c r="J58" s="400"/>
      <c r="K58" s="401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22</v>
      </c>
      <c r="F59" s="246" t="str">
        <f>F20</f>
        <v>LANDET KVANTUM T.O.M UKE 22</v>
      </c>
      <c r="G59" s="246" t="str">
        <f>H20</f>
        <v>RESTKVOTER</v>
      </c>
      <c r="H59" s="247" t="str">
        <f>I20</f>
        <v>LANDET KVANTUM T.O.M. UKE 22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03"/>
      <c r="E60" s="365">
        <v>4</v>
      </c>
      <c r="F60" s="365">
        <v>223</v>
      </c>
      <c r="G60" s="408"/>
      <c r="H60" s="350">
        <v>247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04"/>
      <c r="E61" s="357">
        <v>52</v>
      </c>
      <c r="F61" s="357">
        <v>426</v>
      </c>
      <c r="G61" s="408"/>
      <c r="H61" s="369">
        <v>677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05"/>
      <c r="E62" s="358">
        <v>3</v>
      </c>
      <c r="F62" s="358">
        <v>60</v>
      </c>
      <c r="G62" s="409"/>
      <c r="H62" s="370">
        <v>67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1307.8743999999999</v>
      </c>
      <c r="F63" s="287">
        <f>F64+F65+F66</f>
        <v>1322.1268</v>
      </c>
      <c r="G63" s="287">
        <f>D63-F63</f>
        <v>4377.8732</v>
      </c>
      <c r="H63" s="289">
        <f>H64+H65+H66</f>
        <v>1101.2144000000001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294"/>
      <c r="E64" s="420">
        <v>438.64800000000002</v>
      </c>
      <c r="F64" s="420">
        <v>440.31709999999998</v>
      </c>
      <c r="G64" s="367"/>
      <c r="H64" s="421">
        <v>433.02280000000002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294"/>
      <c r="E65" s="420">
        <v>608.44370000000004</v>
      </c>
      <c r="F65" s="420">
        <v>615.16229999999996</v>
      </c>
      <c r="G65" s="367"/>
      <c r="H65" s="421">
        <v>576.29880000000003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182" t="s">
        <v>41</v>
      </c>
      <c r="D66" s="295"/>
      <c r="E66" s="420">
        <v>260.78269999999998</v>
      </c>
      <c r="F66" s="420">
        <v>266.6474</v>
      </c>
      <c r="G66" s="368"/>
      <c r="H66" s="421">
        <v>91.892799999999994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0">
        <v>123</v>
      </c>
      <c r="E67" s="299"/>
      <c r="F67" s="299">
        <v>4</v>
      </c>
      <c r="G67" s="288">
        <f>D67-F67</f>
        <v>119</v>
      </c>
      <c r="H67" s="292">
        <v>0.84719999999999995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>
        <v>40</v>
      </c>
      <c r="F68" s="288">
        <v>41</v>
      </c>
      <c r="G68" s="288"/>
      <c r="H68" s="291">
        <v>22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6">
        <v>9675</v>
      </c>
      <c r="E69" s="253">
        <f>E60+E61+E62+E63+E67+E68</f>
        <v>1406.8743999999999</v>
      </c>
      <c r="F69" s="253">
        <f>F60+F61+F62+F63+F67+F68</f>
        <v>2076.1268</v>
      </c>
      <c r="G69" s="253">
        <f>D69-F69</f>
        <v>7598.8732</v>
      </c>
      <c r="H69" s="263">
        <f>H60+H61+H62+H63+H67+H68</f>
        <v>2115.0616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06"/>
      <c r="D70" s="406"/>
      <c r="E70" s="406"/>
      <c r="F70" s="297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94" t="s">
        <v>1</v>
      </c>
      <c r="C75" s="395"/>
      <c r="D75" s="395"/>
      <c r="E75" s="395"/>
      <c r="F75" s="395"/>
      <c r="G75" s="395"/>
      <c r="H75" s="395"/>
      <c r="I75" s="395"/>
      <c r="J75" s="395"/>
      <c r="K75" s="396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97" t="s">
        <v>2</v>
      </c>
      <c r="D77" s="398"/>
      <c r="E77" s="397" t="s">
        <v>21</v>
      </c>
      <c r="F77" s="402"/>
      <c r="G77" s="397" t="s">
        <v>22</v>
      </c>
      <c r="H77" s="398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38" t="s">
        <v>5</v>
      </c>
      <c r="F78" s="208">
        <v>33161</v>
      </c>
      <c r="G78" s="237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37" t="s">
        <v>68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11270</v>
      </c>
      <c r="E80" s="200" t="s">
        <v>91</v>
      </c>
      <c r="F80" s="203">
        <v>930</v>
      </c>
      <c r="G80" s="237" t="s">
        <v>69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94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07" t="s">
        <v>95</v>
      </c>
      <c r="D83" s="407"/>
      <c r="E83" s="407"/>
      <c r="F83" s="407"/>
      <c r="G83" s="407"/>
      <c r="H83" s="407"/>
      <c r="I83" s="254"/>
      <c r="J83" s="146"/>
      <c r="K83" s="148"/>
      <c r="L83" s="146"/>
    </row>
    <row r="84" spans="1:12" ht="6" customHeight="1" thickBot="1" x14ac:dyDescent="0.3">
      <c r="B84" s="147"/>
      <c r="C84" s="407"/>
      <c r="D84" s="407"/>
      <c r="E84" s="407"/>
      <c r="F84" s="407"/>
      <c r="G84" s="407"/>
      <c r="H84" s="407"/>
      <c r="I84" s="146"/>
      <c r="J84" s="146"/>
      <c r="K84" s="148"/>
      <c r="L84" s="146"/>
    </row>
    <row r="85" spans="1:12" ht="14.1" customHeight="1" x14ac:dyDescent="0.25">
      <c r="B85" s="399" t="s">
        <v>8</v>
      </c>
      <c r="C85" s="400"/>
      <c r="D85" s="400"/>
      <c r="E85" s="400"/>
      <c r="F85" s="400"/>
      <c r="G85" s="400"/>
      <c r="H85" s="400"/>
      <c r="I85" s="400"/>
      <c r="J85" s="400"/>
      <c r="K85" s="401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48" t="s">
        <v>21</v>
      </c>
      <c r="E87" s="246" t="str">
        <f>E20</f>
        <v>LANDET KVANTUM UKE 22</v>
      </c>
      <c r="F87" s="246" t="str">
        <f>F20</f>
        <v>LANDET KVANTUM T.O.M UKE 22</v>
      </c>
      <c r="G87" s="246" t="str">
        <f>H20</f>
        <v>RESTKVOTER</v>
      </c>
      <c r="H87" s="247" t="str">
        <f>I20</f>
        <v>LANDET KVANTUM T.O.M. UKE 22 2014</v>
      </c>
      <c r="I87" s="6"/>
      <c r="J87" s="146"/>
      <c r="K87" s="10"/>
      <c r="L87" s="146"/>
    </row>
    <row r="88" spans="1:12" ht="14.1" customHeight="1" x14ac:dyDescent="0.25">
      <c r="B88" s="9"/>
      <c r="C88" s="180" t="s">
        <v>17</v>
      </c>
      <c r="D88" s="293">
        <f>D90+D89</f>
        <v>33161</v>
      </c>
      <c r="E88" s="378">
        <f>E90+E89</f>
        <v>6</v>
      </c>
      <c r="F88" s="378">
        <f>F89+F90</f>
        <v>13914</v>
      </c>
      <c r="G88" s="378">
        <f>G89+G90</f>
        <v>19247</v>
      </c>
      <c r="H88" s="289">
        <f>H89+H90</f>
        <v>11561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32">
        <v>32411</v>
      </c>
      <c r="E89" s="371">
        <v>2</v>
      </c>
      <c r="F89" s="371">
        <v>13337</v>
      </c>
      <c r="G89" s="371">
        <f>D89-F89</f>
        <v>19074</v>
      </c>
      <c r="H89" s="309">
        <v>11013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33">
        <v>750</v>
      </c>
      <c r="E90" s="372">
        <v>4</v>
      </c>
      <c r="F90" s="372">
        <v>577</v>
      </c>
      <c r="G90" s="372">
        <f>D90-F90</f>
        <v>173</v>
      </c>
      <c r="H90" s="310">
        <v>548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356">
        <f>D92+D98+D99</f>
        <v>54106</v>
      </c>
      <c r="E91" s="373">
        <f>E92+E98+E99</f>
        <v>893.29859999999996</v>
      </c>
      <c r="F91" s="373">
        <f>F92+F98+F99</f>
        <v>26355.086899999998</v>
      </c>
      <c r="G91" s="373">
        <f>G92+G98+G99</f>
        <v>27750.913099999998</v>
      </c>
      <c r="H91" s="355">
        <f>H92+H98+H99</f>
        <v>23398.011399999999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70</v>
      </c>
      <c r="D92" s="336">
        <f>D93+D94+D95+D96+D97</f>
        <v>40038</v>
      </c>
      <c r="E92" s="374">
        <f>E93+E94+E95+E96+E97</f>
        <v>617.29859999999996</v>
      </c>
      <c r="F92" s="374">
        <f>F93+F94+F95+F96+F97</f>
        <v>20951.086899999998</v>
      </c>
      <c r="G92" s="374">
        <f>G93+G94+G95+G96+G97</f>
        <v>19086.913099999998</v>
      </c>
      <c r="H92" s="311">
        <f>H93+H94+H96+H97</f>
        <v>17789.011399999999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35">
        <v>9211</v>
      </c>
      <c r="E93" s="420">
        <v>91.648399999999995</v>
      </c>
      <c r="F93" s="420">
        <v>2813.8000999999999</v>
      </c>
      <c r="G93" s="375">
        <f>D93-F93</f>
        <v>6397.1998999999996</v>
      </c>
      <c r="H93" s="421">
        <v>2441.5776999999998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35">
        <v>8490</v>
      </c>
      <c r="E94" s="420">
        <v>244.29169999999999</v>
      </c>
      <c r="F94" s="420">
        <v>6255.8825999999999</v>
      </c>
      <c r="G94" s="375">
        <f t="shared" ref="G94:G100" si="1">D94-F94</f>
        <v>2234.1174000000001</v>
      </c>
      <c r="H94" s="421">
        <v>4808.8741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76</v>
      </c>
      <c r="D95" s="335">
        <v>4000</v>
      </c>
      <c r="E95" s="420"/>
      <c r="F95" s="420"/>
      <c r="G95" s="375">
        <f>D95-F95</f>
        <v>4000</v>
      </c>
      <c r="H95" s="421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35">
        <v>11811</v>
      </c>
      <c r="E96" s="420">
        <v>252.81540000000001</v>
      </c>
      <c r="F96" s="420">
        <v>7530.6601000000001</v>
      </c>
      <c r="G96" s="375">
        <f t="shared" si="1"/>
        <v>4280.3398999999999</v>
      </c>
      <c r="H96" s="421">
        <v>6210.7322999999997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35">
        <v>6526</v>
      </c>
      <c r="E97" s="420">
        <v>28.543099999999999</v>
      </c>
      <c r="F97" s="420">
        <v>4350.7440999999999</v>
      </c>
      <c r="G97" s="375">
        <f t="shared" si="1"/>
        <v>2175.2559000000001</v>
      </c>
      <c r="H97" s="421">
        <v>4327.8272999999999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34</v>
      </c>
      <c r="D98" s="336">
        <v>9739</v>
      </c>
      <c r="E98" s="374">
        <v>239</v>
      </c>
      <c r="F98" s="374">
        <v>3807</v>
      </c>
      <c r="G98" s="374">
        <f t="shared" si="1"/>
        <v>5932</v>
      </c>
      <c r="H98" s="311">
        <v>4669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69</v>
      </c>
      <c r="D99" s="337">
        <v>4329</v>
      </c>
      <c r="E99" s="376">
        <v>37</v>
      </c>
      <c r="F99" s="376">
        <v>1597</v>
      </c>
      <c r="G99" s="376">
        <f t="shared" si="1"/>
        <v>2732</v>
      </c>
      <c r="H99" s="312">
        <v>940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290">
        <v>548</v>
      </c>
      <c r="E100" s="377">
        <v>1</v>
      </c>
      <c r="F100" s="377">
        <v>32</v>
      </c>
      <c r="G100" s="377">
        <f t="shared" si="1"/>
        <v>516</v>
      </c>
      <c r="H100" s="291">
        <v>46.671900000000001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85</v>
      </c>
      <c r="D101" s="334">
        <v>930</v>
      </c>
      <c r="E101" s="366"/>
      <c r="F101" s="366"/>
      <c r="G101" s="366">
        <f>D101-F101</f>
        <v>930</v>
      </c>
      <c r="H101" s="304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78</v>
      </c>
      <c r="D102" s="290">
        <v>300</v>
      </c>
      <c r="E102" s="377">
        <v>1</v>
      </c>
      <c r="F102" s="377">
        <v>300</v>
      </c>
      <c r="G102" s="377"/>
      <c r="H102" s="291">
        <v>27.6355</v>
      </c>
      <c r="I102" s="189"/>
      <c r="J102" s="189"/>
      <c r="K102" s="158"/>
      <c r="L102" s="189"/>
    </row>
    <row r="103" spans="1:12" ht="15.75" thickBot="1" x14ac:dyDescent="0.3">
      <c r="B103" s="9"/>
      <c r="C103" s="298" t="s">
        <v>14</v>
      </c>
      <c r="D103" s="290"/>
      <c r="E103" s="377"/>
      <c r="F103" s="377">
        <v>39</v>
      </c>
      <c r="G103" s="377">
        <f>D103-F103</f>
        <v>-39</v>
      </c>
      <c r="H103" s="291">
        <v>18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96">
        <f>D88+D91+D100+D101+D102+D103</f>
        <v>89045</v>
      </c>
      <c r="E104" s="379">
        <f>E88+E91+E100+E102+E103</f>
        <v>901.29859999999996</v>
      </c>
      <c r="F104" s="379">
        <f>F88+F91+F100+F102+F103</f>
        <v>40640.086899999995</v>
      </c>
      <c r="G104" s="379">
        <f>G88+G91+G100+G101+G102+G103</f>
        <v>48404.913099999998</v>
      </c>
      <c r="H104" s="250">
        <f>H88+H91+H100+H102+H103</f>
        <v>35051.318800000001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96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114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94" t="s">
        <v>1</v>
      </c>
      <c r="C111" s="395"/>
      <c r="D111" s="395"/>
      <c r="E111" s="395"/>
      <c r="F111" s="395"/>
      <c r="G111" s="395"/>
      <c r="H111" s="395"/>
      <c r="I111" s="395"/>
      <c r="J111" s="395"/>
      <c r="K111" s="396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97" t="s">
        <v>2</v>
      </c>
      <c r="D113" s="398"/>
      <c r="E113" s="397" t="s">
        <v>21</v>
      </c>
      <c r="F113" s="398"/>
      <c r="G113" s="397" t="s">
        <v>22</v>
      </c>
      <c r="H113" s="398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97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99" t="s">
        <v>8</v>
      </c>
      <c r="C120" s="400"/>
      <c r="D120" s="400"/>
      <c r="E120" s="400"/>
      <c r="F120" s="400"/>
      <c r="G120" s="400"/>
      <c r="H120" s="400"/>
      <c r="I120" s="400"/>
      <c r="J120" s="400"/>
      <c r="K120" s="401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22</v>
      </c>
      <c r="F122" s="246" t="str">
        <f>F20</f>
        <v>LANDET KVANTUM T.O.M UKE 22</v>
      </c>
      <c r="G122" s="246" t="str">
        <f>H20</f>
        <v>RESTKVOTER</v>
      </c>
      <c r="H122" s="247" t="str">
        <f>I20</f>
        <v>LANDET KVANTUM T.O.M. UKE 22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300">
        <f>D124+D125+D126</f>
        <v>38273</v>
      </c>
      <c r="E123" s="287">
        <f>E124+E125+E126</f>
        <v>65</v>
      </c>
      <c r="F123" s="287">
        <f>F124+F125+F126</f>
        <v>27696.502400000001</v>
      </c>
      <c r="G123" s="287">
        <f>G124+G125+G126</f>
        <v>10576.497600000001</v>
      </c>
      <c r="H123" s="289">
        <f>H124+H125+H126</f>
        <v>25417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32">
        <v>30618</v>
      </c>
      <c r="E124" s="305">
        <v>65</v>
      </c>
      <c r="F124" s="305">
        <v>23809</v>
      </c>
      <c r="G124" s="305">
        <f>D124-F124</f>
        <v>6809</v>
      </c>
      <c r="H124" s="309">
        <v>20429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32">
        <v>7155</v>
      </c>
      <c r="E125" s="305"/>
      <c r="F125" s="305">
        <v>3887.5023999999999</v>
      </c>
      <c r="G125" s="305">
        <f>D125-F125</f>
        <v>3267.4976000000001</v>
      </c>
      <c r="H125" s="309">
        <v>4988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33">
        <v>500</v>
      </c>
      <c r="E126" s="306"/>
      <c r="F126" s="306"/>
      <c r="G126" s="306">
        <f>D126-F126</f>
        <v>500</v>
      </c>
      <c r="H126" s="310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80">
        <v>25860</v>
      </c>
      <c r="E127" s="313">
        <v>2921</v>
      </c>
      <c r="F127" s="313">
        <v>19188</v>
      </c>
      <c r="G127" s="313">
        <f>D127-F127</f>
        <v>6672</v>
      </c>
      <c r="H127" s="316">
        <v>15819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34">
        <f>D129+D134+D137</f>
        <v>39307</v>
      </c>
      <c r="E128" s="302">
        <f>E129+E134+E137</f>
        <v>264.31380000000001</v>
      </c>
      <c r="F128" s="302">
        <f>F137+F134+F129</f>
        <v>27087.762900000002</v>
      </c>
      <c r="G128" s="302">
        <f>D128-F128</f>
        <v>12219.237099999998</v>
      </c>
      <c r="H128" s="304">
        <f>H129+H134+H137</f>
        <v>25167.856599999999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81">
        <f>D130+D131+D132+D133</f>
        <v>29480</v>
      </c>
      <c r="E129" s="314">
        <f>E130+E131+E132+E133</f>
        <v>171.31380000000001</v>
      </c>
      <c r="F129" s="314">
        <f>F130+F131+F133+F132</f>
        <v>19403.762900000002</v>
      </c>
      <c r="G129" s="314">
        <f>G130+G131+G132+G133</f>
        <v>10076.237099999998</v>
      </c>
      <c r="H129" s="317">
        <f>H130+H131+H132+H133</f>
        <v>18695.856599999999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35">
        <v>8343</v>
      </c>
      <c r="E130" s="420">
        <v>62.212200000000003</v>
      </c>
      <c r="F130" s="420">
        <v>2497.3618000000001</v>
      </c>
      <c r="G130" s="301">
        <f t="shared" ref="G130:G135" si="2">D130-F130</f>
        <v>5845.6381999999994</v>
      </c>
      <c r="H130" s="421">
        <v>1585.7202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35">
        <v>7665</v>
      </c>
      <c r="E131" s="420">
        <v>47.552</v>
      </c>
      <c r="F131" s="420">
        <v>5727.5510000000004</v>
      </c>
      <c r="G131" s="301">
        <f t="shared" si="2"/>
        <v>1937.4489999999996</v>
      </c>
      <c r="H131" s="421">
        <v>6099.2350999999999</v>
      </c>
      <c r="I131" s="166" t="s">
        <v>115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35">
        <v>7635</v>
      </c>
      <c r="E132" s="420">
        <v>40.031399999999998</v>
      </c>
      <c r="F132" s="420">
        <v>5755.6959999999999</v>
      </c>
      <c r="G132" s="301">
        <f t="shared" si="2"/>
        <v>1879.3040000000001</v>
      </c>
      <c r="H132" s="421">
        <v>5884.4184999999998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35">
        <v>5837</v>
      </c>
      <c r="E133" s="420">
        <v>21.5182</v>
      </c>
      <c r="F133" s="420">
        <v>5423.1540999999997</v>
      </c>
      <c r="G133" s="301">
        <f t="shared" si="2"/>
        <v>413.84590000000026</v>
      </c>
      <c r="H133" s="421">
        <v>5126.4827999999998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36">
        <f>D135+D136</f>
        <v>4324</v>
      </c>
      <c r="E134" s="307">
        <v>11</v>
      </c>
      <c r="F134" s="307">
        <v>5161</v>
      </c>
      <c r="G134" s="307">
        <f t="shared" si="2"/>
        <v>-837</v>
      </c>
      <c r="H134" s="311">
        <v>4190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82">
        <v>3824</v>
      </c>
      <c r="E135" s="315">
        <v>0.66020000000000001</v>
      </c>
      <c r="F135" s="315">
        <v>5149.9032999999999</v>
      </c>
      <c r="G135" s="315">
        <f t="shared" si="2"/>
        <v>-1325.9032999999999</v>
      </c>
      <c r="H135" s="318">
        <v>4189.0793000000003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82">
        <v>500</v>
      </c>
      <c r="E136" s="315"/>
      <c r="F136" s="315"/>
      <c r="G136" s="315"/>
      <c r="H136" s="318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37">
        <v>5503</v>
      </c>
      <c r="E137" s="308">
        <v>82</v>
      </c>
      <c r="F137" s="308">
        <v>2523</v>
      </c>
      <c r="G137" s="308">
        <f>D137-F137</f>
        <v>2980</v>
      </c>
      <c r="H137" s="312">
        <v>2282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83">
        <v>160</v>
      </c>
      <c r="E138" s="299"/>
      <c r="F138" s="299">
        <v>4.0895000000000001</v>
      </c>
      <c r="G138" s="299">
        <f>D138-F138</f>
        <v>155.91050000000001</v>
      </c>
      <c r="H138" s="292">
        <v>5.4036999999999997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>
        <v>7</v>
      </c>
      <c r="F139" s="288">
        <v>2000</v>
      </c>
      <c r="G139" s="288">
        <f>D139-F139</f>
        <v>0</v>
      </c>
      <c r="H139" s="291">
        <v>100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/>
      <c r="G140" s="288">
        <f>D140-F140</f>
        <v>350</v>
      </c>
      <c r="H140" s="291">
        <v>134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>
        <v>11</v>
      </c>
      <c r="F141" s="288">
        <v>49</v>
      </c>
      <c r="G141" s="288">
        <f>D141-F141</f>
        <v>-49</v>
      </c>
      <c r="H141" s="291">
        <v>114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6">
        <f>D123+D127+D128+D138+D139+D140+D141</f>
        <v>105950</v>
      </c>
      <c r="E142" s="253">
        <f>E123+E127+E128+E138+E139+E140+E141</f>
        <v>3268.3137999999999</v>
      </c>
      <c r="F142" s="253">
        <f>F123+F127+F128+F138+F139+F140+F141</f>
        <v>76025.354800000001</v>
      </c>
      <c r="G142" s="253">
        <f>G123+G127+G128+G138+G139+G140+G141</f>
        <v>29924.645200000003</v>
      </c>
      <c r="H142" s="250">
        <f>H123+H127+H128+H138+H139+H140+H141</f>
        <v>66757.260299999994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112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410" t="s">
        <v>2</v>
      </c>
      <c r="D151" s="411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100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22</v>
      </c>
      <c r="F159" s="81" t="str">
        <f>F20</f>
        <v>LANDET KVANTUM T.O.M UKE 22</v>
      </c>
      <c r="G159" s="81" t="str">
        <f>H20</f>
        <v>RESTKVOTER</v>
      </c>
      <c r="H159" s="108" t="str">
        <f>I20</f>
        <v>LANDET KVANTUM T.O.M. UKE 22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533</v>
      </c>
      <c r="F160" s="233">
        <v>4529</v>
      </c>
      <c r="G160" s="233">
        <f>D160-F160</f>
        <v>14558</v>
      </c>
      <c r="H160" s="285">
        <v>1362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5</v>
      </c>
      <c r="G161" s="233">
        <f>D161-F161</f>
        <v>495</v>
      </c>
      <c r="H161" s="285">
        <v>4.9979999999999336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B163" s="147"/>
      <c r="C163" s="140" t="s">
        <v>60</v>
      </c>
      <c r="D163" s="235">
        <f>SUM(D160:D162)</f>
        <v>19600</v>
      </c>
      <c r="E163" s="235">
        <f>SUM(E160:E162)</f>
        <v>533</v>
      </c>
      <c r="F163" s="235">
        <f>SUM(F160:F162)</f>
        <v>4534</v>
      </c>
      <c r="G163" s="235">
        <f>D163-F163</f>
        <v>15066</v>
      </c>
      <c r="H163" s="262">
        <f>SUM(H160:H162)</f>
        <v>1366.998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101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17" t="s">
        <v>1</v>
      </c>
      <c r="C166" s="418"/>
      <c r="D166" s="418"/>
      <c r="E166" s="418"/>
      <c r="F166" s="418"/>
      <c r="G166" s="418"/>
      <c r="H166" s="418"/>
      <c r="I166" s="418"/>
      <c r="J166" s="418"/>
      <c r="K166" s="419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10" t="s">
        <v>2</v>
      </c>
      <c r="D168" s="411"/>
      <c r="E168" s="410" t="s">
        <v>61</v>
      </c>
      <c r="F168" s="411"/>
      <c r="G168" s="410" t="s">
        <v>62</v>
      </c>
      <c r="H168" s="411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99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14" t="s">
        <v>8</v>
      </c>
      <c r="C177" s="415"/>
      <c r="D177" s="415"/>
      <c r="E177" s="415"/>
      <c r="F177" s="415"/>
      <c r="G177" s="415"/>
      <c r="H177" s="415"/>
      <c r="I177" s="415"/>
      <c r="J177" s="415"/>
      <c r="K177" s="416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88" t="str">
        <f>E20</f>
        <v>LANDET KVANTUM UKE 22</v>
      </c>
      <c r="F179" s="81" t="str">
        <f>F20</f>
        <v>LANDET KVANTUM T.O.M UKE 22</v>
      </c>
      <c r="G179" s="81" t="str">
        <f>H20</f>
        <v>RESTKVOTER</v>
      </c>
      <c r="H179" s="108" t="str">
        <f>I20</f>
        <v>LANDET KVANTUM T.O.M. UKE 22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38">
        <f>D181+D182+D183+D184+D185</f>
        <v>20233</v>
      </c>
      <c r="E180" s="387">
        <f>E181+E182+E183+E184+E185</f>
        <v>93.366500000000002</v>
      </c>
      <c r="F180" s="387">
        <f>F181+F182+F183+F184+F185</f>
        <v>16277.081399999999</v>
      </c>
      <c r="G180" s="387">
        <f>G181+G182+G183+G184+G185</f>
        <v>3955.9186</v>
      </c>
      <c r="H180" s="319">
        <f>H181+H182+H183+H184+H185</f>
        <v>17134.590899999999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39">
        <v>11120</v>
      </c>
      <c r="E181" s="423"/>
      <c r="F181" s="423">
        <v>13046.375</v>
      </c>
      <c r="G181" s="384">
        <f t="shared" ref="G181:G187" si="3">D181-F181</f>
        <v>-1926.375</v>
      </c>
      <c r="H181" s="424">
        <v>15473.7562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39">
        <v>2894</v>
      </c>
      <c r="E182" s="423"/>
      <c r="F182" s="423">
        <v>1432.1021000000001</v>
      </c>
      <c r="G182" s="384">
        <f t="shared" si="3"/>
        <v>1461.8978999999999</v>
      </c>
      <c r="H182" s="424">
        <v>612.02409999999998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39">
        <v>1430</v>
      </c>
      <c r="E183" s="423">
        <v>29.2271</v>
      </c>
      <c r="F183" s="423">
        <v>1499.5165</v>
      </c>
      <c r="G183" s="384">
        <f t="shared" si="3"/>
        <v>-69.516499999999951</v>
      </c>
      <c r="H183" s="424">
        <v>774.7808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39">
        <v>4689</v>
      </c>
      <c r="E184" s="423">
        <v>64.139399999999995</v>
      </c>
      <c r="F184" s="423">
        <v>299.08780000000002</v>
      </c>
      <c r="G184" s="384">
        <f t="shared" si="3"/>
        <v>4389.9121999999998</v>
      </c>
      <c r="H184" s="424">
        <v>274.02980000000002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40">
        <v>100</v>
      </c>
      <c r="E185" s="425"/>
      <c r="F185" s="425"/>
      <c r="G185" s="385">
        <f t="shared" si="3"/>
        <v>100</v>
      </c>
      <c r="H185" s="321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41">
        <v>5500</v>
      </c>
      <c r="E186" s="386">
        <v>79</v>
      </c>
      <c r="F186" s="386">
        <v>3268</v>
      </c>
      <c r="G186" s="386">
        <f t="shared" si="3"/>
        <v>2232</v>
      </c>
      <c r="H186" s="322">
        <v>1574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38">
        <v>8000</v>
      </c>
      <c r="E187" s="387">
        <v>71</v>
      </c>
      <c r="F187" s="387">
        <v>2696</v>
      </c>
      <c r="G187" s="387">
        <f t="shared" si="3"/>
        <v>5304</v>
      </c>
      <c r="H187" s="319">
        <v>1026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39"/>
      <c r="E188" s="384">
        <v>16</v>
      </c>
      <c r="F188" s="384">
        <v>1678</v>
      </c>
      <c r="G188" s="384"/>
      <c r="H188" s="320">
        <v>165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42"/>
      <c r="E189" s="389">
        <f>E187-E188</f>
        <v>55</v>
      </c>
      <c r="F189" s="389">
        <f>F187-F188</f>
        <v>1018</v>
      </c>
      <c r="G189" s="389"/>
      <c r="H189" s="323">
        <f>H187-H188</f>
        <v>861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43">
        <v>11</v>
      </c>
      <c r="E190" s="390"/>
      <c r="F190" s="360">
        <v>2.7336999999999998</v>
      </c>
      <c r="G190" s="360">
        <f>D190-F190</f>
        <v>8.2663000000000011</v>
      </c>
      <c r="H190" s="324">
        <v>1.0158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41"/>
      <c r="E191" s="359">
        <v>1</v>
      </c>
      <c r="F191" s="359">
        <v>21</v>
      </c>
      <c r="G191" s="359">
        <f>D191-F191</f>
        <v>-21</v>
      </c>
      <c r="H191" s="322">
        <v>10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49">
        <f>E180+E186+E187+E190+E191</f>
        <v>244.3665</v>
      </c>
      <c r="F192" s="253">
        <f>F180+F186+F187+F190+F191</f>
        <v>22264.8151</v>
      </c>
      <c r="G192" s="253">
        <f>G180+G186+G187+G190+G191</f>
        <v>11479.1849</v>
      </c>
      <c r="H192" s="250">
        <f>H180+H186+H187+H190+H191</f>
        <v>19745.6067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17" t="s">
        <v>1</v>
      </c>
      <c r="C197" s="418"/>
      <c r="D197" s="418"/>
      <c r="E197" s="418"/>
      <c r="F197" s="418"/>
      <c r="G197" s="418"/>
      <c r="H197" s="418"/>
      <c r="I197" s="418"/>
      <c r="J197" s="418"/>
      <c r="K197" s="419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10" t="s">
        <v>2</v>
      </c>
      <c r="D199" s="411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14" t="s">
        <v>8</v>
      </c>
      <c r="C207" s="415"/>
      <c r="D207" s="415"/>
      <c r="E207" s="415"/>
      <c r="F207" s="415"/>
      <c r="G207" s="415"/>
      <c r="H207" s="415"/>
      <c r="I207" s="415"/>
      <c r="J207" s="415"/>
      <c r="K207" s="416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22</v>
      </c>
      <c r="F209" s="81" t="str">
        <f>F20</f>
        <v>LANDET KVANTUM T.O.M UKE 22</v>
      </c>
      <c r="G209" s="81" t="str">
        <f>H20</f>
        <v>RESTKVOTER</v>
      </c>
      <c r="H209" s="108" t="str">
        <f>I20</f>
        <v>LANDET KVANTUM T.O.M. UKE 22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3</v>
      </c>
      <c r="F210" s="233">
        <v>419</v>
      </c>
      <c r="G210" s="233"/>
      <c r="H210" s="285">
        <v>444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164</v>
      </c>
      <c r="F211" s="233">
        <v>1077</v>
      </c>
      <c r="G211" s="233"/>
      <c r="H211" s="285">
        <v>960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>
        <v>1</v>
      </c>
      <c r="F213" s="234">
        <v>20</v>
      </c>
      <c r="G213" s="234"/>
      <c r="H213" s="286">
        <v>22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168</v>
      </c>
      <c r="F214" s="235">
        <f>SUM(F210:F213)</f>
        <v>1521.8515</v>
      </c>
      <c r="G214" s="235">
        <f>D214-F214</f>
        <v>3653.1485000000002</v>
      </c>
      <c r="H214" s="262">
        <f>H210+H211+H212+H213</f>
        <v>1427.2322999999999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22
&amp;"-,Normal"&amp;11(iht. motatte landings- og sluttsedler fra fiskesalgslagene; alle tallstørrelser i hele tonn)&amp;R01.06.2015
</oddHeader>
    <oddFooter>&amp;LFiskeridirektoratet&amp;CReguleringsseksjonen&amp;RSynnøve Liabø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UKE_22_2015</vt:lpstr>
      <vt:lpstr>UKE_22_2015!Utskriftsområde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Synnøve Liabø</cp:lastModifiedBy>
  <cp:lastPrinted>2015-06-02T08:56:32Z</cp:lastPrinted>
  <dcterms:created xsi:type="dcterms:W3CDTF">2011-07-06T12:13:20Z</dcterms:created>
  <dcterms:modified xsi:type="dcterms:W3CDTF">2015-06-02T08:58:59Z</dcterms:modified>
</cp:coreProperties>
</file>