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3040" windowHeight="11055" tabRatio="413"/>
  </bookViews>
  <sheets>
    <sheet name="UKE_39_2017" sheetId="1" r:id="rId1"/>
  </sheets>
  <definedNames>
    <definedName name="Z_14D440E4_F18A_4F78_9989_38C1B133222D_.wvu.Cols" localSheetId="0" hidden="1">UKE_39_2017!#REF!</definedName>
    <definedName name="Z_14D440E4_F18A_4F78_9989_38C1B133222D_.wvu.PrintArea" localSheetId="0" hidden="1">UKE_39_2017!$B$1:$M$214</definedName>
    <definedName name="Z_14D440E4_F18A_4F78_9989_38C1B133222D_.wvu.Rows" localSheetId="0" hidden="1">UKE_39_2017!$326:$1048576,UKE_39_2017!$215:$325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J32" i="1" l="1"/>
  <c r="F25" i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H119" i="1" s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<sst xmlns="http://schemas.openxmlformats.org/spreadsheetml/2006/main" count="226" uniqueCount="114">
  <si>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</si>
  <si>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</si>
  <si>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</si>
  <si>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</si>
  <si>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</si>
  <si>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</si>
  <si>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</si>
  <si>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</si>
  <si>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</si>
  <si>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</si>
  <si>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</si>
  <si>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</si>
  <si>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</si>
  <si>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</si>
  <si>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</si>
  <si>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</si>
  <si>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</si>
  <si>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</si>
  <si>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</si>
  <si>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</si>
  <si>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</si>
  <si>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</si>
  <si>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</si>
  <si>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</si>
  <si>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</si>
  <si>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</si>
  <si>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</si>
  <si>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</si>
  <si>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</si>
  <si>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</si>
  <si>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</si>
  <si>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</si>
  <si>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</si>
  <si>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</si>
  <si>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</si>
  <si>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</si>
  <si>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</si>
  <si>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</si>
  <si>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</si>
  <si>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</si>
  <si>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</si>
  <si>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</si>
  <si>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</si>
  <si>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</si>
  <si>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</si>
  <si>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</si>
  <si>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</si>
  <si>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</si>
  <si>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</si>
  <si>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</si>
  <si>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</si>
  <si>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</si>
  <si>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</si>
  <si>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</si>
  <si>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</si>
  <si>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</si>
  <si>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</si>
  <si>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</si>
  <si>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</si>
  <si>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</si>
  <si>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</si>
  <si>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</si>
  <si>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</si>
  <si>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</si>
  <si>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</si>
  <si>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</si>
  <si>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</si>
  <si>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</si>
  <si>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</si>
  <si>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</si>
  <si>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</si>
  <si>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</si>
  <si>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</si>
  <si>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</si>
  <si>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</si>
  <si>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</si>
  <si>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</si>
  <si>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</si>
  <si>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</si>
  <si>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</si>
  <si>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</si>
  <si>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</si>
  <si>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</si>
  <si>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</si>
  <si>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</si>
  <si>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</si>
  <si>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</si>
  <si>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</si>
  <si>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</si>
  <si>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</si>
  <si>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</si>
  <si>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</si>
  <si>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</si>
  <si>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</si>
  <si>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</si>
  <si>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</si>
  <si>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</si>
  <si>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</si>
  <si>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</si>
  <si>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</si>
  <si>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</si>
  <si>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</si>
  <si>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</si>
  <si>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</si>
  <si>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</si>
  <si>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</si>
  <si>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</si>
  <si>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</si>
  <si>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t>LANDET KVANTUM UKE 39</t>
  </si>
  <si>
    <t>LANDET KVANTUM T.O.M UKE 39</t>
  </si>
  <si>
    <t>LANDET KVANTUM T.O.M. UKE 39 2016</t>
  </si>
  <si>
    <r>
      <t xml:space="preserve">3 </t>
    </r>
    <r>
      <rPr>
        <sz val="9"/>
        <color theme="1"/>
        <rFont val="Calibri"/>
        <family val="2"/>
      </rPr>
      <t>Registrert rekreasjonsfiske utgjør 1056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</si>
  <si>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</si>
  <si>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401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</si>
</sst>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I206" sqref="I20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108</v>
      </c>
      <c r="G20" s="337" t="s">
        <v>109</v>
      </c>
      <c r="H20" s="337" t="s">
        <v>84</v>
      </c>
      <c r="I20" s="337" t="s">
        <v>72</v>
      </c>
      <c r="J20" s="338" t="s">
        <v>110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2965.8928000000001</v>
      </c>
      <c r="G21" s="339">
        <f>G22+G23</f>
        <v>88757.228300000002</v>
      </c>
      <c r="H21" s="339"/>
      <c r="I21" s="339">
        <f>I23+I22</f>
        <v>42151.771699999998</v>
      </c>
      <c r="J21" s="340">
        <f>J23+J22</f>
        <v>87378.369299999991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2965.8928000000001</v>
      </c>
      <c r="G22" s="341">
        <v>88206.613700000002</v>
      </c>
      <c r="H22" s="341"/>
      <c r="I22" s="341">
        <f>E22-G22</f>
        <v>41952.386299999998</v>
      </c>
      <c r="J22" s="342">
        <v>86468.123399999997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550.6146</v>
      </c>
      <c r="H23" s="343"/>
      <c r="I23" s="341">
        <f>E23-G23</f>
        <v>199.3854</v>
      </c>
      <c r="J23" s="342">
        <v>910.24590000000001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565.4271</v>
      </c>
      <c r="G24" s="339">
        <f>G25+G31+G32</f>
        <v>243892.76764999999</v>
      </c>
      <c r="H24" s="339"/>
      <c r="I24" s="339">
        <f>I25+I31+I32</f>
        <v>25037.232350000002</v>
      </c>
      <c r="J24" s="340">
        <f>J25+J31+J32</f>
        <v>235033.38784999997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498.79829999999998</v>
      </c>
      <c r="G25" s="345">
        <f>G26+G27+G28+G29</f>
        <v>195801.10595</v>
      </c>
      <c r="H25" s="345"/>
      <c r="I25" s="345">
        <f>I26+I27+I28+I29+I30</f>
        <v>16359.894050000003</v>
      </c>
      <c r="J25" s="346">
        <f>J26+J27+J28+J29+J30</f>
        <v>185876.46804999997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185.54259999999999</v>
      </c>
      <c r="G26" s="347">
        <v>49294.564100000003</v>
      </c>
      <c r="H26" s="347">
        <v>1569</v>
      </c>
      <c r="I26" s="347">
        <f>E26-G26+H26</f>
        <v>5335.4358999999968</v>
      </c>
      <c r="J26" s="348">
        <v>48212.512799999997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183.5009</v>
      </c>
      <c r="G27" s="347">
        <v>52123.814599999998</v>
      </c>
      <c r="H27" s="347">
        <v>1918</v>
      </c>
      <c r="I27" s="347">
        <f>E27-G27+H27</f>
        <v>2281.1854000000021</v>
      </c>
      <c r="J27" s="348">
        <v>50125.371800000001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94.312700000000007</v>
      </c>
      <c r="G28" s="347">
        <v>57482.273699999998</v>
      </c>
      <c r="H28" s="347">
        <v>3760</v>
      </c>
      <c r="I28" s="347">
        <f>E28-G28+H28</f>
        <v>1841.7263000000021</v>
      </c>
      <c r="J28" s="348">
        <v>51041.230649999998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35.442100000000003</v>
      </c>
      <c r="G29" s="347">
        <v>36900.453549999998</v>
      </c>
      <c r="H29" s="347">
        <v>2291</v>
      </c>
      <c r="I29" s="347">
        <f>E29-G29+H29</f>
        <v>-760.45354999999836</v>
      </c>
      <c r="J29" s="348">
        <v>36497.352800000001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356</v>
      </c>
      <c r="G30" s="347">
        <f>SUM(H26:H29)</f>
        <v>9538</v>
      </c>
      <c r="H30" s="347"/>
      <c r="I30" s="347">
        <f>E30-G30</f>
        <v>7662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2.4375</v>
      </c>
      <c r="G31" s="345">
        <v>21759.0232</v>
      </c>
      <c r="H31" s="347"/>
      <c r="I31" s="345">
        <f t="shared" ref="I31" si="0">E31-G31</f>
        <v>12724.9768</v>
      </c>
      <c r="J31" s="346">
        <v>18831.537899999999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64.191299999999998</v>
      </c>
      <c r="G32" s="345">
        <f>G33</f>
        <v>26332.638500000001</v>
      </c>
      <c r="H32" s="347"/>
      <c r="I32" s="345">
        <f>I33+I34</f>
        <v>-4047.6385000000009</v>
      </c>
      <c r="J32" s="346">
        <f>J33</f>
        <v>30325.3819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72.1913-F37</f>
        <v>64.191299999999998</v>
      </c>
      <c r="G33" s="347">
        <f>29823.6385-G37</f>
        <v>26332.638500000001</v>
      </c>
      <c r="H33" s="347">
        <v>918</v>
      </c>
      <c r="I33" s="347">
        <f>E33-G33+H33</f>
        <v>-5229.6385000000009</v>
      </c>
      <c r="J33" s="348">
        <v>30325.3819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50</v>
      </c>
      <c r="G34" s="350">
        <f>H33</f>
        <v>918</v>
      </c>
      <c r="H34" s="350"/>
      <c r="I34" s="350">
        <f>E34-G34</f>
        <v>1182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3291.68905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0.12</v>
      </c>
      <c r="G36" s="352">
        <v>410.34410000000003</v>
      </c>
      <c r="H36" s="327"/>
      <c r="I36" s="381">
        <f>E36-G36</f>
        <v>276.65589999999997</v>
      </c>
      <c r="J36" s="413">
        <v>386.75599999999997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8</v>
      </c>
      <c r="G37" s="327">
        <v>3491</v>
      </c>
      <c r="H37" s="380"/>
      <c r="I37" s="381">
        <f>E37-G37</f>
        <v>-491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5.4844999999999997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35</v>
      </c>
      <c r="H39" s="327"/>
      <c r="I39" s="381">
        <f t="shared" si="1"/>
        <v>-35</v>
      </c>
      <c r="J39" s="413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3544.9243999999999</v>
      </c>
      <c r="G40" s="199">
        <f>G21+G24+G35+G36+G37+G38+G39</f>
        <v>346427.93650000001</v>
      </c>
      <c r="H40" s="199">
        <f>H26+H27+H28+H29+H33</f>
        <v>10456</v>
      </c>
      <c r="I40" s="308">
        <f>I21+I24+I35+I36+I37+I38+I39</f>
        <v>68098.063500000004</v>
      </c>
      <c r="J40" s="200">
        <f>J21+J24+J35+J36+J37+J38+J39</f>
        <v>333116.20219999994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111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39</v>
      </c>
      <c r="F56" s="196" t="str">
        <f>G20</f>
        <v>LANDET KVANTUM T.O.M UKE 39</v>
      </c>
      <c r="G56" s="196" t="str">
        <f>I20</f>
        <v>RESTKVOTER</v>
      </c>
      <c r="H56" s="197" t="str">
        <f>J20</f>
        <v>LANDET KVANTUM T.O.M. UKE 39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20.363299999999999</v>
      </c>
      <c r="F57" s="358">
        <v>2149.2284</v>
      </c>
      <c r="G57" s="435"/>
      <c r="H57" s="398">
        <v>1437.4964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7.2889999999999997</v>
      </c>
      <c r="F58" s="405">
        <v>1290.0971999999999</v>
      </c>
      <c r="G58" s="436"/>
      <c r="H58" s="360">
        <v>1065.2961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>
        <v>4.1791999999999998</v>
      </c>
      <c r="F59" s="407">
        <v>67.846299999999999</v>
      </c>
      <c r="G59" s="437"/>
      <c r="H59" s="307">
        <v>112.127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3.6646000000000001</v>
      </c>
      <c r="F60" s="358">
        <f>F61+F62+F63</f>
        <v>7032.4766</v>
      </c>
      <c r="G60" s="405">
        <f>D60-F60</f>
        <v>67.523400000000038</v>
      </c>
      <c r="H60" s="361">
        <f>H61+H62+H63</f>
        <v>6695.1211000000003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1.6126</v>
      </c>
      <c r="F61" s="370">
        <v>2961.5482999999999</v>
      </c>
      <c r="G61" s="370"/>
      <c r="H61" s="371">
        <v>2729.7474999999999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1.609</v>
      </c>
      <c r="F62" s="370">
        <v>2820.3775999999998</v>
      </c>
      <c r="G62" s="370"/>
      <c r="H62" s="371">
        <v>2670.6354999999999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0.443</v>
      </c>
      <c r="F63" s="388">
        <v>1250.5507</v>
      </c>
      <c r="G63" s="388"/>
      <c r="H63" s="399">
        <v>1294.7381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>
        <v>0.1195</v>
      </c>
      <c r="F65" s="406">
        <v>615.6318</v>
      </c>
      <c r="G65" s="406"/>
      <c r="H65" s="303">
        <v>495.83479999999997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35.615600000000001</v>
      </c>
      <c r="F66" s="203">
        <f>F57+F58+F59+F60+F64+F65</f>
        <v>11156.032499999999</v>
      </c>
      <c r="G66" s="203">
        <f>D66-F66</f>
        <v>1068.9675000000007</v>
      </c>
      <c r="H66" s="211">
        <f>H57+H58+H59+H60+H64+H65</f>
        <v>9825.3263000000006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39</v>
      </c>
      <c r="G84" s="196" t="str">
        <f>G20</f>
        <v>LANDET KVANTUM T.O.M UKE 39</v>
      </c>
      <c r="H84" s="196" t="str">
        <f>I20</f>
        <v>RESTKVOTER</v>
      </c>
      <c r="I84" s="197" t="str">
        <f>J20</f>
        <v>LANDET KVANTUM T.O.M. UKE 39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490.59859999999998</v>
      </c>
      <c r="G85" s="339">
        <f>G86+G87</f>
        <v>45910.565599999994</v>
      </c>
      <c r="H85" s="339">
        <f>H86+H87</f>
        <v>3432.4344000000024</v>
      </c>
      <c r="I85" s="340">
        <f>I86+I87</f>
        <v>39204.9787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490.59859999999998</v>
      </c>
      <c r="G86" s="341">
        <v>45653.083899999998</v>
      </c>
      <c r="H86" s="341">
        <f>E86-G86</f>
        <v>2939.9161000000022</v>
      </c>
      <c r="I86" s="342">
        <v>38918.922200000001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257.48169999999999</v>
      </c>
      <c r="H87" s="343">
        <f>E87-G87</f>
        <v>492.51830000000001</v>
      </c>
      <c r="I87" s="344">
        <v>286.05650000000003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540.88679999999999</v>
      </c>
      <c r="G88" s="339">
        <f t="shared" si="2"/>
        <v>43882.3681</v>
      </c>
      <c r="H88" s="339">
        <f>H89+H94+H95</f>
        <v>34500.6319</v>
      </c>
      <c r="I88" s="340">
        <f t="shared" si="2"/>
        <v>49539.003999999994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461.4597</v>
      </c>
      <c r="G89" s="345">
        <f t="shared" si="3"/>
        <v>31814.669100000003</v>
      </c>
      <c r="H89" s="345">
        <f>H90+H91+H92+H93</f>
        <v>27135.330899999997</v>
      </c>
      <c r="I89" s="346">
        <f t="shared" si="3"/>
        <v>39719.485399999998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222.94049999999999</v>
      </c>
      <c r="G90" s="347">
        <v>5477.2633999999998</v>
      </c>
      <c r="H90" s="347">
        <f t="shared" ref="H90:H96" si="4">E90-G90</f>
        <v>11853.7366</v>
      </c>
      <c r="I90" s="348">
        <v>6134.4243999999999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155.7456</v>
      </c>
      <c r="G91" s="347">
        <v>8011.9453999999996</v>
      </c>
      <c r="H91" s="347">
        <f t="shared" si="4"/>
        <v>8141.0546000000004</v>
      </c>
      <c r="I91" s="348">
        <v>10219.4175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57.709400000000002</v>
      </c>
      <c r="G92" s="347">
        <v>10499.495000000001</v>
      </c>
      <c r="H92" s="347">
        <f t="shared" si="4"/>
        <v>7075.5049999999992</v>
      </c>
      <c r="I92" s="348">
        <v>11435.7058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25.0642</v>
      </c>
      <c r="G93" s="347">
        <v>7825.9652999999998</v>
      </c>
      <c r="H93" s="347">
        <f t="shared" si="4"/>
        <v>65.034700000000157</v>
      </c>
      <c r="I93" s="348">
        <v>11929.9377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0.23380000000000001</v>
      </c>
      <c r="G94" s="345">
        <v>10327.9789</v>
      </c>
      <c r="H94" s="345">
        <f t="shared" si="4"/>
        <v>2664.0210999999999</v>
      </c>
      <c r="I94" s="346">
        <v>7561.4134000000004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79.193299999999994</v>
      </c>
      <c r="G95" s="356">
        <v>1739.7201</v>
      </c>
      <c r="H95" s="356">
        <f t="shared" si="4"/>
        <v>4701.2798999999995</v>
      </c>
      <c r="I95" s="357">
        <v>2258.1052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>
        <v>3.2199999999999999E-2</v>
      </c>
      <c r="G96" s="352">
        <v>25.680599999999998</v>
      </c>
      <c r="H96" s="352">
        <f t="shared" si="4"/>
        <v>283.31939999999997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0.76400000000000001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75</v>
      </c>
      <c r="H98" s="327">
        <f>D98-G98</f>
        <v>-75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1032.2816</v>
      </c>
      <c r="G99" s="414">
        <f t="shared" si="6"/>
        <v>90193.614300000001</v>
      </c>
      <c r="H99" s="226">
        <f>H85+H88+H96+H97+H98</f>
        <v>38141.385700000006</v>
      </c>
      <c r="I99" s="200">
        <f>I85+I88+I96+I97+I98</f>
        <v>89229.12509999999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112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39</v>
      </c>
      <c r="G118" s="196" t="str">
        <f>G20</f>
        <v>LANDET KVANTUM T.O.M UKE 39</v>
      </c>
      <c r="H118" s="196" t="str">
        <f>I20</f>
        <v>RESTKVOTER</v>
      </c>
      <c r="I118" s="197" t="str">
        <f>J20</f>
        <v>LANDET KVANTUM T.O.M. UKE 39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4">
        <f>E120+E121+E122</f>
        <v>49595</v>
      </c>
      <c r="F119" s="238">
        <f>F120+F121+F122</f>
        <v>775.572</v>
      </c>
      <c r="G119" s="238">
        <f>G120+G121+G122</f>
        <v>33135.586600000002</v>
      </c>
      <c r="H119" s="358">
        <f>E119-G119</f>
        <v>16459.413399999998</v>
      </c>
      <c r="I119" s="361">
        <f>I120+I121+I122</f>
        <v>29859.383300000001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39955</v>
      </c>
      <c r="F120" s="250">
        <v>775.572</v>
      </c>
      <c r="G120" s="250">
        <v>29098.766</v>
      </c>
      <c r="H120" s="362">
        <f t="shared" ref="H120:H126" si="7">E120-G120</f>
        <v>10856.234</v>
      </c>
      <c r="I120" s="363">
        <v>25685.451499999999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9140</v>
      </c>
      <c r="F121" s="250"/>
      <c r="G121" s="250">
        <v>4036.8206</v>
      </c>
      <c r="H121" s="362">
        <f t="shared" si="7"/>
        <v>5103.1794</v>
      </c>
      <c r="I121" s="363">
        <v>4173.9318000000003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229.672</v>
      </c>
      <c r="G123" s="301">
        <v>31399.620999999999</v>
      </c>
      <c r="H123" s="304">
        <f t="shared" si="7"/>
        <v>415.37900000000081</v>
      </c>
      <c r="I123" s="306">
        <v>28000.8956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1459.6578000000002</v>
      </c>
      <c r="G124" s="231">
        <f>G133+G130+G125</f>
        <v>36505.759599999998</v>
      </c>
      <c r="H124" s="366">
        <f t="shared" si="7"/>
        <v>14922.240400000002</v>
      </c>
      <c r="I124" s="367">
        <f>I125+I130+I133</f>
        <v>40488.179700000008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4">
        <f>D126+D127+D128+D129</f>
        <v>38234</v>
      </c>
      <c r="E125" s="391">
        <f>E126+E127+E128+E129</f>
        <v>38250</v>
      </c>
      <c r="F125" s="394">
        <f>F126+F127+F128+F129</f>
        <v>1137.6972000000001</v>
      </c>
      <c r="G125" s="394">
        <f>G126+G127+G129+G128</f>
        <v>28010.468499999999</v>
      </c>
      <c r="H125" s="368">
        <f t="shared" si="7"/>
        <v>10239.531500000001</v>
      </c>
      <c r="I125" s="369">
        <f>I126+I127+I128+I129</f>
        <v>31243.2752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290.95979999999997</v>
      </c>
      <c r="G126" s="246">
        <v>5054.0685000000003</v>
      </c>
      <c r="H126" s="370">
        <f t="shared" si="7"/>
        <v>7015.9314999999997</v>
      </c>
      <c r="I126" s="371">
        <v>5718.4601000000002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227.36850000000001</v>
      </c>
      <c r="G127" s="246">
        <v>6957.2730000000001</v>
      </c>
      <c r="H127" s="370">
        <f>E127-G127</f>
        <v>3902.7269999999999</v>
      </c>
      <c r="I127" s="371">
        <v>7869.3158999999996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226.11539999999999</v>
      </c>
      <c r="G128" s="246">
        <v>8071.4385000000002</v>
      </c>
      <c r="H128" s="370">
        <f t="shared" ref="H128:H134" si="8">E128-G128</f>
        <v>1234.5614999999998</v>
      </c>
      <c r="I128" s="371">
        <v>8613.8163000000004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393.25349999999997</v>
      </c>
      <c r="G129" s="246">
        <v>7927.6885000000002</v>
      </c>
      <c r="H129" s="370">
        <f t="shared" si="8"/>
        <v>-1913.6885000000002</v>
      </c>
      <c r="I129" s="371">
        <v>9041.6828999999998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>
        <v>4.1999000000000004</v>
      </c>
      <c r="G130" s="239">
        <v>3720.3274000000001</v>
      </c>
      <c r="H130" s="372">
        <f t="shared" si="8"/>
        <v>2349.6725999999999</v>
      </c>
      <c r="I130" s="373">
        <v>3896.6152000000002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5570</v>
      </c>
      <c r="F131" s="246">
        <v>0.4199</v>
      </c>
      <c r="G131" s="246">
        <v>3671.5113000000001</v>
      </c>
      <c r="H131" s="370">
        <f t="shared" si="8"/>
        <v>1898.4886999999999</v>
      </c>
      <c r="I131" s="371">
        <v>3766.3218000000002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/>
      <c r="G132" s="246">
        <f>G130-G131</f>
        <v>48.816100000000006</v>
      </c>
      <c r="H132" s="370">
        <f t="shared" si="8"/>
        <v>451.18389999999999</v>
      </c>
      <c r="I132" s="371">
        <f>I130-I131</f>
        <v>130.29340000000002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7108</v>
      </c>
      <c r="F133" s="263">
        <v>317.76069999999999</v>
      </c>
      <c r="G133" s="263">
        <v>4774.9637000000002</v>
      </c>
      <c r="H133" s="374">
        <f t="shared" si="8"/>
        <v>2333.0362999999998</v>
      </c>
      <c r="I133" s="375">
        <v>5348.2893000000004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>
        <v>0.19040000000000001</v>
      </c>
      <c r="G134" s="231">
        <v>5.6256000000000004</v>
      </c>
      <c r="H134" s="395">
        <f t="shared" si="8"/>
        <v>126.37439999999999</v>
      </c>
      <c r="I134" s="396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14.618600000000001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/>
      <c r="G137" s="229">
        <v>329</v>
      </c>
      <c r="H137" s="240">
        <f>E137-G137</f>
        <v>-329</v>
      </c>
      <c r="I137" s="303">
        <v>418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2479.7107999999998</v>
      </c>
      <c r="G138" s="188">
        <f>G119+G123+G124+G134+G135+G136+G137</f>
        <v>103544.8728</v>
      </c>
      <c r="H138" s="203">
        <f>E138-G138</f>
        <v>31675.127200000003</v>
      </c>
      <c r="I138" s="200">
        <f>I119+I123+I124+I134+I135+I136+I137</f>
        <v>100941.97300000001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39</v>
      </c>
      <c r="F157" s="70" t="str">
        <f>G20</f>
        <v>LANDET KVANTUM T.O.M UKE 39</v>
      </c>
      <c r="G157" s="70" t="str">
        <f>I20</f>
        <v>RESTKVOTER</v>
      </c>
      <c r="H157" s="93" t="str">
        <f>J20</f>
        <v>LANDET KVANTUM T.O.M. UKE 39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125.3734</v>
      </c>
      <c r="F158" s="185">
        <v>14632.287399999999</v>
      </c>
      <c r="G158" s="185">
        <f>D158-F158</f>
        <v>2844.7126000000007</v>
      </c>
      <c r="H158" s="223">
        <v>16422.794300000001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2.6779999999999999</v>
      </c>
      <c r="F159" s="185">
        <v>8.4126999999999992</v>
      </c>
      <c r="G159" s="185">
        <f>D159-F159</f>
        <v>91.587299999999999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128.0514</v>
      </c>
      <c r="F161" s="187">
        <f>SUM(F158:F160)</f>
        <v>14640.7001</v>
      </c>
      <c r="G161" s="187">
        <f>D161-F161</f>
        <v>2959.2999</v>
      </c>
      <c r="H161" s="210">
        <f>SUM(H158:H160)</f>
        <v>16442.204800000003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39</v>
      </c>
      <c r="G177" s="70" t="str">
        <f>G20</f>
        <v>LANDET KVANTUM T.O.M UKE 39</v>
      </c>
      <c r="H177" s="70" t="str">
        <f>I20</f>
        <v>RESTKVOTER</v>
      </c>
      <c r="I177" s="93" t="str">
        <f>J20</f>
        <v>LANDET KVANTUM T.O.M. UKE 39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721.43189999999993</v>
      </c>
      <c r="G178" s="232">
        <f t="shared" si="10"/>
        <v>38780.7431</v>
      </c>
      <c r="H178" s="312">
        <f t="shared" si="10"/>
        <v>1099.2568999999994</v>
      </c>
      <c r="I178" s="317">
        <f>I179+I180+I181+I182</f>
        <v>22190.547699999999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106</v>
      </c>
      <c r="D179" s="294">
        <v>24096</v>
      </c>
      <c r="E179" s="310">
        <v>25535</v>
      </c>
      <c r="F179" s="294">
        <v>609.40549999999996</v>
      </c>
      <c r="G179" s="294">
        <v>30984.0465</v>
      </c>
      <c r="H179" s="310">
        <f>E179-G179</f>
        <v>-5449.0465000000004</v>
      </c>
      <c r="I179" s="315">
        <v>14167.1608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2382.7757000000001</v>
      </c>
      <c r="H180" s="310">
        <f t="shared" ref="H180:H182" si="11">E180-G180</f>
        <v>4263.2242999999999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23.185199999999998</v>
      </c>
      <c r="G181" s="294">
        <v>1663.7608</v>
      </c>
      <c r="H181" s="310">
        <f t="shared" si="11"/>
        <v>130.23919999999998</v>
      </c>
      <c r="I181" s="315">
        <v>2582.46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88.841200000000001</v>
      </c>
      <c r="G182" s="409">
        <v>3750.1601000000001</v>
      </c>
      <c r="H182" s="410">
        <f t="shared" si="11"/>
        <v>2154.8398999999999</v>
      </c>
      <c r="I182" s="411">
        <v>3800.0237999999999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0.22</v>
      </c>
      <c r="G183" s="295">
        <v>2605.4566</v>
      </c>
      <c r="H183" s="314">
        <f>E183-G183</f>
        <v>2894.5434</v>
      </c>
      <c r="I183" s="319">
        <v>2289.1840000000002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161.54679999999999</v>
      </c>
      <c r="G184" s="232">
        <f>G185+G186</f>
        <v>4552.6087000000007</v>
      </c>
      <c r="H184" s="312">
        <f>E184-G184</f>
        <v>3447.3912999999993</v>
      </c>
      <c r="I184" s="317">
        <f>I185+I186</f>
        <v>2937.0713000000001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7.6882999999999999</v>
      </c>
      <c r="G185" s="294">
        <v>1710.5405000000001</v>
      </c>
      <c r="H185" s="310"/>
      <c r="I185" s="315">
        <v>1104.1294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153.85849999999999</v>
      </c>
      <c r="G186" s="234">
        <v>2842.0682000000002</v>
      </c>
      <c r="H186" s="313"/>
      <c r="I186" s="318">
        <v>1832.9419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14.450100000000001</v>
      </c>
      <c r="H187" s="314">
        <f>E187-G187</f>
        <v>-4.4501000000000008</v>
      </c>
      <c r="I187" s="319">
        <v>1.3421000000000001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4.1603000000000003</v>
      </c>
      <c r="G188" s="233">
        <v>44.3613</v>
      </c>
      <c r="H188" s="311">
        <f>D188-G188</f>
        <v>-44.3613</v>
      </c>
      <c r="I188" s="316">
        <v>78.455799999999996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887.35899999999992</v>
      </c>
      <c r="G189" s="188">
        <f>G178+G183+G184+G187+G188</f>
        <v>45997.619799999993</v>
      </c>
      <c r="H189" s="203">
        <f>H178+H183+H184+H187+H188</f>
        <v>7392.3801999999987</v>
      </c>
      <c r="I189" s="200">
        <f>I178+I183+I184+I187+I188</f>
        <v>27496.600900000001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107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39</v>
      </c>
      <c r="F206" s="70" t="str">
        <f>G20</f>
        <v>LANDET KVANTUM T.O.M UKE 39</v>
      </c>
      <c r="G206" s="70" t="str">
        <f>I20</f>
        <v>RESTKVOTER</v>
      </c>
      <c r="H206" s="93" t="str">
        <f>J20</f>
        <v>LANDET KVANTUM T.O.M. UKE 39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10.904</v>
      </c>
      <c r="F207" s="185">
        <v>855.21770000000004</v>
      </c>
      <c r="G207" s="185"/>
      <c r="H207" s="223">
        <v>1149.7704000000001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226.65690000000001</v>
      </c>
      <c r="F208" s="185">
        <v>3353.7048</v>
      </c>
      <c r="G208" s="185"/>
      <c r="H208" s="223">
        <v>3497.1019000000001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7.6959</v>
      </c>
      <c r="G209" s="186"/>
      <c r="H209" s="224">
        <v>2.12E-2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2.4E-2</v>
      </c>
      <c r="F210" s="186">
        <v>11.3056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237.5849</v>
      </c>
      <c r="F211" s="187">
        <f>SUM(F207:F210)</f>
        <v>4227.9239999999991</v>
      </c>
      <c r="G211" s="187">
        <f>D211-F211</f>
        <v>2057.0760000000009</v>
      </c>
      <c r="H211" s="210">
        <f>H207+H208+H209+H210</f>
        <v>4672.6886000000004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39
&amp;"-,Normal"&amp;11(iht. motatte landings- og sluttsedler fra fiskesalgslagene; alle tallstørrelser i hele tonn)&amp;R03.10.2017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UKE_39_2017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2017-09-05T09:10:39Z</cp:lastPrinted>
  <dcterms:created xsi:type="dcterms:W3CDTF">2011-07-06T12:13:20Z</dcterms:created>
  <dcterms:modified xsi:type="dcterms:W3CDTF">2017-10-03T08:06:28Z</dcterms:modified>
</cp:coreProperties>
</file>