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28800" windowHeight="14100" tabRatio="374"/>
  </bookViews>
  <sheets>
    <sheet name="UKE_22_2021" sheetId="1" r:id="rId1"/>
  </sheets>
  <definedNames>
    <definedName name="Z_14D440E4_F18A_4F78_9989_38C1B133222D_.wvu.Cols" localSheetId="0" hidden="1">UKE_22_2021!#REF!</definedName>
    <definedName name="Z_14D440E4_F18A_4F78_9989_38C1B133222D_.wvu.PrintArea" localSheetId="0" hidden="1">UKE_22_2021!$B$1:$J$342</definedName>
    <definedName name="Z_14D440E4_F18A_4F78_9989_38C1B133222D_.wvu.Rows" localSheetId="0" hidden="1">UKE_22_2021!#REF!,UKE_22_2021!#REF!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88" i="1" l="1"/>
  <c r="F188" i="1"/>
  <c r="I154" i="1"/>
  <c r="G39" i="1"/>
  <c r="I39" i="1"/>
  <c r="I36" i="1"/>
  <c r="I35" i="1"/>
  <c r="I34" i="1"/>
  <c r="G34" i="1"/>
  <c r="F34" i="1"/>
  <c r="G35" i="1"/>
  <c r="F35" i="1"/>
  <c r="G36" i="1"/>
  <c r="F36" i="1"/>
  <c r="F39" i="1"/>
  <c r="F32" i="1"/>
  <c r="F31" i="1"/>
  <c r="F30" i="1"/>
  <c r="F29" i="1"/>
  <c r="F28" i="1"/>
  <c r="G31" i="1"/>
  <c r="G30" i="1"/>
  <c r="G29" i="1"/>
  <c r="G28" i="1"/>
  <c r="I31" i="1"/>
  <c r="I30" i="1"/>
  <c r="I29" i="1"/>
  <c r="I28" i="1"/>
  <c r="G60" i="1"/>
  <c r="G59" i="1"/>
  <c r="G54" i="1"/>
  <c r="E54" i="1"/>
  <c r="F13" i="1" l="1"/>
  <c r="H13" i="1"/>
  <c r="H16" i="1" s="1"/>
  <c r="F14" i="1"/>
  <c r="F16" i="1" s="1"/>
  <c r="D16" i="1"/>
  <c r="D23" i="1"/>
  <c r="E23" i="1"/>
  <c r="F23" i="1"/>
  <c r="G23" i="1"/>
  <c r="I23" i="1"/>
  <c r="H24" i="1"/>
  <c r="H25" i="1"/>
  <c r="D27" i="1"/>
  <c r="E27" i="1"/>
  <c r="F27" i="1"/>
  <c r="H28" i="1"/>
  <c r="H29" i="1"/>
  <c r="H30" i="1"/>
  <c r="H31" i="1"/>
  <c r="H33" i="1"/>
  <c r="D34" i="1"/>
  <c r="E34" i="1"/>
  <c r="E26" i="1" s="1"/>
  <c r="E43" i="1" s="1"/>
  <c r="H36" i="1"/>
  <c r="H37" i="1"/>
  <c r="H38" i="1"/>
  <c r="H39" i="1"/>
  <c r="H40" i="1"/>
  <c r="H41" i="1"/>
  <c r="H42" i="1"/>
  <c r="E53" i="1"/>
  <c r="F53" i="1"/>
  <c r="G53" i="1"/>
  <c r="H53" i="1"/>
  <c r="F54" i="1"/>
  <c r="H54" i="1"/>
  <c r="I32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I105" i="1"/>
  <c r="H106" i="1"/>
  <c r="H107" i="1"/>
  <c r="D108" i="1"/>
  <c r="D109" i="1"/>
  <c r="E109" i="1"/>
  <c r="E108" i="1" s="1"/>
  <c r="E120" i="1" s="1"/>
  <c r="F109" i="1"/>
  <c r="F108" i="1" s="1"/>
  <c r="G109" i="1"/>
  <c r="G108" i="1" s="1"/>
  <c r="G120" i="1" s="1"/>
  <c r="I109" i="1"/>
  <c r="I108" i="1" s="1"/>
  <c r="H110" i="1"/>
  <c r="H111" i="1"/>
  <c r="H112" i="1"/>
  <c r="H113" i="1"/>
  <c r="H114" i="1"/>
  <c r="H115" i="1"/>
  <c r="H116" i="1"/>
  <c r="H117" i="1"/>
  <c r="H118" i="1"/>
  <c r="H119" i="1"/>
  <c r="D136" i="1"/>
  <c r="F136" i="1"/>
  <c r="H136" i="1"/>
  <c r="C139" i="1"/>
  <c r="F140" i="1"/>
  <c r="G140" i="1"/>
  <c r="H140" i="1"/>
  <c r="I140" i="1"/>
  <c r="D141" i="1"/>
  <c r="E141" i="1"/>
  <c r="F141" i="1"/>
  <c r="G141" i="1"/>
  <c r="I141" i="1"/>
  <c r="H142" i="1"/>
  <c r="H143" i="1"/>
  <c r="H144" i="1"/>
  <c r="H145" i="1"/>
  <c r="D147" i="1"/>
  <c r="D146" i="1" s="1"/>
  <c r="E147" i="1"/>
  <c r="E146" i="1" s="1"/>
  <c r="E160" i="1" s="1"/>
  <c r="F147" i="1"/>
  <c r="F146" i="1" s="1"/>
  <c r="G147" i="1"/>
  <c r="G146" i="1" s="1"/>
  <c r="I147" i="1"/>
  <c r="I146" i="1" s="1"/>
  <c r="H148" i="1"/>
  <c r="H149" i="1"/>
  <c r="H150" i="1"/>
  <c r="H151" i="1"/>
  <c r="D152" i="1"/>
  <c r="H153" i="1"/>
  <c r="F154" i="1"/>
  <c r="G154" i="1"/>
  <c r="H154" i="1" s="1"/>
  <c r="H155" i="1"/>
  <c r="H156" i="1"/>
  <c r="H157" i="1"/>
  <c r="H158" i="1"/>
  <c r="H159" i="1"/>
  <c r="D179" i="1"/>
  <c r="E184" i="1"/>
  <c r="F184" i="1"/>
  <c r="G184" i="1"/>
  <c r="H184" i="1"/>
  <c r="G185" i="1"/>
  <c r="G187" i="1"/>
  <c r="E194" i="1"/>
  <c r="G188" i="1"/>
  <c r="H188" i="1"/>
  <c r="H194" i="1" s="1"/>
  <c r="G192" i="1"/>
  <c r="D194" i="1"/>
  <c r="D206" i="1"/>
  <c r="E213" i="1"/>
  <c r="F213" i="1"/>
  <c r="G213" i="1"/>
  <c r="H213" i="1"/>
  <c r="G214" i="1"/>
  <c r="G215" i="1"/>
  <c r="G216" i="1"/>
  <c r="D217" i="1"/>
  <c r="E217" i="1"/>
  <c r="F217" i="1"/>
  <c r="H217" i="1"/>
  <c r="D260" i="1"/>
  <c r="E266" i="1"/>
  <c r="F266" i="1"/>
  <c r="G266" i="1"/>
  <c r="H266" i="1"/>
  <c r="G267" i="1"/>
  <c r="G269" i="1"/>
  <c r="D271" i="1"/>
  <c r="E271" i="1"/>
  <c r="F271" i="1"/>
  <c r="H271" i="1"/>
  <c r="F289" i="1"/>
  <c r="H289" i="1"/>
  <c r="F296" i="1"/>
  <c r="G296" i="1"/>
  <c r="H296" i="1"/>
  <c r="I296" i="1"/>
  <c r="D297" i="1"/>
  <c r="D308" i="1" s="1"/>
  <c r="E297" i="1"/>
  <c r="F297" i="1"/>
  <c r="G297" i="1"/>
  <c r="I297" i="1"/>
  <c r="H298" i="1"/>
  <c r="H299" i="1"/>
  <c r="H300" i="1"/>
  <c r="H301" i="1"/>
  <c r="H302" i="1"/>
  <c r="F303" i="1"/>
  <c r="G303" i="1"/>
  <c r="H303" i="1" s="1"/>
  <c r="I303" i="1"/>
  <c r="H306" i="1"/>
  <c r="H307" i="1"/>
  <c r="E308" i="1"/>
  <c r="D323" i="1"/>
  <c r="E329" i="1"/>
  <c r="F329" i="1"/>
  <c r="G329" i="1"/>
  <c r="H329" i="1"/>
  <c r="E330" i="1"/>
  <c r="F330" i="1"/>
  <c r="G330" i="1" s="1"/>
  <c r="H330" i="1"/>
  <c r="E333" i="1"/>
  <c r="F333" i="1"/>
  <c r="G333" i="1" s="1"/>
  <c r="H333" i="1"/>
  <c r="H340" i="1" s="1"/>
  <c r="E336" i="1"/>
  <c r="F336" i="1"/>
  <c r="G336" i="1" s="1"/>
  <c r="H336" i="1"/>
  <c r="D340" i="1"/>
  <c r="F340" i="1" l="1"/>
  <c r="G308" i="1"/>
  <c r="F308" i="1"/>
  <c r="H297" i="1"/>
  <c r="H308" i="1" s="1"/>
  <c r="I308" i="1"/>
  <c r="G271" i="1"/>
  <c r="G217" i="1"/>
  <c r="G160" i="1"/>
  <c r="I160" i="1"/>
  <c r="H109" i="1"/>
  <c r="H108" i="1" s="1"/>
  <c r="H120" i="1" s="1"/>
  <c r="H105" i="1"/>
  <c r="I120" i="1"/>
  <c r="H23" i="1"/>
  <c r="G340" i="1"/>
  <c r="F160" i="1"/>
  <c r="H152" i="1"/>
  <c r="H146" i="1" s="1"/>
  <c r="G32" i="1"/>
  <c r="H32" i="1" s="1"/>
  <c r="H27" i="1" s="1"/>
  <c r="D120" i="1"/>
  <c r="I27" i="1"/>
  <c r="I26" i="1" s="1"/>
  <c r="I43" i="1" s="1"/>
  <c r="E340" i="1"/>
  <c r="H147" i="1"/>
  <c r="H141" i="1"/>
  <c r="F120" i="1"/>
  <c r="H35" i="1"/>
  <c r="D26" i="1"/>
  <c r="D43" i="1" s="1"/>
  <c r="H34" i="1"/>
  <c r="F26" i="1"/>
  <c r="F43" i="1" s="1"/>
  <c r="D160" i="1"/>
  <c r="F194" i="1"/>
  <c r="G194" i="1" s="1"/>
  <c r="H160" i="1" l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<sst xmlns="http://schemas.openxmlformats.org/spreadsheetml/2006/main" count="265" uniqueCount="143">
  <si>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</si>
  <si>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</si>
  <si>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</si>
  <si>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</si>
  <si>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</si>
  <si>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</si>
  <si>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</si>
  <si>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</si>
  <si>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</si>
  <si>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</si>
  <si>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</si>
  <si>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</si>
  <si>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</si>
  <si>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</si>
  <si>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</si>
  <si>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</si>
  <si>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</si>
  <si>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</si>
  <si>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</si>
  <si>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</si>
  <si>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</si>
  <si>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</si>
  <si>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</si>
  <si>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</si>
  <si>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</si>
  <si>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</si>
  <si>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</si>
  <si>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</si>
  <si>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</si>
  <si>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</si>
  <si>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</si>
  <si>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</si>
  <si>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</si>
  <si>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</si>
  <si>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</si>
  <si>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</si>
  <si>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</si>
  <si>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</si>
  <si>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</si>
  <si>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</si>
  <si>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</si>
  <si>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</si>
  <si>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</si>
  <si>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</si>
  <si>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</si>
  <si>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</si>
  <si>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</si>
  <si>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</si>
  <si>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</si>
  <si>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</si>
  <si>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</si>
  <si>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</si>
  <si>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</si>
  <si>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</si>
  <si>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</si>
  <si>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</si>
  <si>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</si>
  <si>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</si>
  <si>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</si>
  <si>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</si>
  <si>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</si>
  <si>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</si>
  <si>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</si>
  <si>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</si>
  <si>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</si>
  <si>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</si>
  <si>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</si>
  <si>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</si>
  <si>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</si>
  <si>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</si>
  <si>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</si>
  <si>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</si>
  <si>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</si>
  <si>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</si>
  <si>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</si>
  <si>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</si>
  <si>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</si>
  <si>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</si>
  <si>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</si>
  <si>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</si>
  <si>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</si>
  <si>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</si>
  <si>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</si>
  <si>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</si>
  <si>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</si>
  <si>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</si>
  <si>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</si>
  <si>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</si>
  <si>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</si>
  <si>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</si>
  <si>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</si>
  <si>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</si>
  <si>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</si>
  <si>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</si>
  <si>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</si>
  <si>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</si>
  <si>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</si>
  <si>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</si>
  <si>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</si>
  <si>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</si>
  <si>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</si>
  <si>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</si>
  <si>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</si>
  <si>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</si>
  <si>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</si>
  <si>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</si>
  <si>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</si>
  <si>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</si>
  <si>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</si>
  <si>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</si>
  <si>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</si>
  <si>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</si>
  <si>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</si>
  <si>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</si>
  <si>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</si>
  <si>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</si>
  <si>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</si>
  <si>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</si>
  <si>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</si>
  <si>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</si>
  <si>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</si>
  <si>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28 202 tonn er overført fra ubenyttet tredjelandskvote i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</si>
  <si>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</si>
  <si>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</si>
  <si>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</si>
  <si>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</si>
  <si>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</si>
  <si>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</si>
  <si>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</si>
  <si>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r>
      <t xml:space="preserve">2 </t>
    </r>
    <r>
      <rPr>
        <sz val="9"/>
        <color indexed="8"/>
        <rFont val="Calibri"/>
        <family val="2"/>
      </rPr>
      <t>Registrert rekreasjonsfiske utgjør 33 tonn, men det legges til grunn at hele avsetningen tas</t>
    </r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</si>
  <si>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</si>
  <si>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</si>
  <si>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</si>
  <si>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</si>
  <si>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</si>
  <si>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</si>
  <si>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</si>
  <si>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t>FANGST UKE 22</t>
  </si>
  <si>
    <t>FANGST T.O.M UKE 22</t>
  </si>
  <si>
    <t>RESTKVOTER UKE 22</t>
  </si>
  <si>
    <t>FANGST T.O.M. UKE 22 2020</t>
  </si>
  <si>
    <r>
      <t xml:space="preserve">3 </t>
    </r>
    <r>
      <rPr>
        <sz val="9"/>
        <color indexed="8"/>
        <rFont val="Calibri"/>
        <family val="2"/>
      </rPr>
      <t>Registrert rekreasjonsfiske utgjør 703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</si>
  <si>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217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</si>
</sst>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418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0" fontId="47" fillId="33" borderId="34" xfId="0" applyFont="1" applyFill="1" applyBorder="1" applyAlignment="1">
      <alignment horizontal="center"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3" fontId="47" fillId="33" borderId="40" xfId="0" applyNumberFormat="1" applyFont="1" applyFill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33" xfId="34" applyNumberFormat="1" applyFont="1" applyFill="1" applyBorder="1" applyAlignment="1">
      <alignment vertical="center"/>
    </xf>
    <xf numFmtId="166" fontId="77" fillId="0" borderId="16" xfId="34" applyNumberFormat="1" applyFont="1" applyFill="1" applyBorder="1" applyAlignment="1">
      <alignment vertical="top"/>
    </xf>
    <xf numFmtId="166" fontId="77" fillId="0" borderId="19" xfId="34" applyNumberFormat="1" applyFont="1" applyFill="1" applyBorder="1" applyAlignment="1">
      <alignment vertical="top"/>
    </xf>
    <xf numFmtId="3" fontId="77" fillId="0" borderId="33" xfId="34" applyNumberFormat="1" applyFont="1" applyFill="1" applyBorder="1" applyAlignment="1">
      <alignment vertical="center"/>
    </xf>
    <xf numFmtId="3" fontId="77" fillId="0" borderId="24" xfId="34" applyNumberFormat="1" applyFont="1" applyFill="1" applyBorder="1" applyAlignment="1">
      <alignment vertical="center"/>
    </xf>
    <xf numFmtId="3" fontId="77" fillId="0" borderId="9" xfId="34" applyNumberFormat="1" applyFont="1" applyFill="1" applyBorder="1" applyAlignment="1">
      <alignment vertical="center"/>
    </xf>
    <xf numFmtId="3" fontId="74" fillId="34" borderId="9" xfId="34" applyNumberFormat="1" applyFont="1" applyFill="1" applyBorder="1" applyAlignment="1">
      <alignment vertical="center" wrapText="1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58" fillId="0" borderId="0" xfId="0" applyFont="1" applyBorder="1" applyAlignment="1">
      <alignment horizontal="left" vertical="center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6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6"/>
  <sheetViews>
    <sheetView showGridLines="0" tabSelected="1" showRuler="0" zoomScale="110" zoomScaleNormal="110" zoomScaleSheetLayoutView="100" zoomScalePageLayoutView="90" workbookViewId="0">
      <selection activeCell="I13" sqref="I13"/>
    </sheetView>
  </sheetViews>
  <sheetFormatPr baseColWidth="10" defaultColWidth="11.42578125" defaultRowHeight="0" customHeight="1" zeroHeight="1" x14ac:dyDescent="0.25"/>
  <cols>
    <col min="1" max="1" width="2.42578125" customWidth="1"/>
    <col min="2" max="2" width="2.85546875" customWidth="1"/>
    <col min="3" max="3" width="32.42578125" customWidth="1"/>
    <col min="4" max="4" width="16.85546875" customWidth="1"/>
    <col min="5" max="5" width="16.42578125" bestFit="1" customWidth="1"/>
    <col min="6" max="6" width="15" customWidth="1"/>
    <col min="7" max="7" width="19.5703125" customWidth="1"/>
    <col min="8" max="8" width="17.7109375" customWidth="1"/>
    <col min="9" max="9" width="18.42578125" customWidth="1"/>
    <col min="10" max="10" width="19.140625" customWidth="1"/>
  </cols>
  <sheetData>
    <row r="1" spans="1:10" ht="8.1" customHeight="1" thickBo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3">
      <c r="A2" s="26"/>
      <c r="B2" s="406" t="s">
        <v>136</v>
      </c>
      <c r="C2" s="407"/>
      <c r="D2" s="407"/>
      <c r="E2" s="407"/>
      <c r="F2" s="407"/>
      <c r="G2" s="407"/>
      <c r="H2" s="407"/>
      <c r="I2" s="407"/>
      <c r="J2" s="408"/>
    </row>
    <row r="3" spans="1:10" ht="14.85" customHeight="1" thickTop="1" x14ac:dyDescent="0.2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2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2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2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2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3">
      <c r="A8" s="6"/>
      <c r="B8" s="5"/>
      <c r="C8" s="290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6"/>
      <c r="B9" s="409"/>
      <c r="C9" s="410"/>
      <c r="D9" s="410"/>
      <c r="E9" s="410"/>
      <c r="F9" s="410"/>
      <c r="G9" s="410"/>
      <c r="H9" s="410"/>
      <c r="I9" s="410"/>
      <c r="J9" s="411"/>
    </row>
    <row r="10" spans="1:10" ht="12" customHeight="1" thickBot="1" x14ac:dyDescent="0.3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3">
      <c r="A11" s="1"/>
      <c r="B11" s="50"/>
      <c r="C11" s="403" t="s">
        <v>1</v>
      </c>
      <c r="D11" s="404"/>
      <c r="E11" s="403" t="s">
        <v>18</v>
      </c>
      <c r="F11" s="404"/>
      <c r="G11" s="403" t="s">
        <v>19</v>
      </c>
      <c r="H11" s="404"/>
      <c r="I11" s="87"/>
      <c r="J11" s="61"/>
    </row>
    <row r="12" spans="1:10" ht="14.1" customHeight="1" x14ac:dyDescent="0.25">
      <c r="A12" s="26"/>
      <c r="B12" s="52"/>
      <c r="C12" s="95"/>
      <c r="D12" s="95"/>
      <c r="E12" s="95" t="s">
        <v>4</v>
      </c>
      <c r="F12" s="133">
        <v>128115</v>
      </c>
      <c r="G12" s="96" t="s">
        <v>23</v>
      </c>
      <c r="H12" s="133">
        <v>34874</v>
      </c>
      <c r="I12" s="97"/>
      <c r="J12" s="291"/>
    </row>
    <row r="13" spans="1:10" ht="15.75" customHeight="1" x14ac:dyDescent="0.25">
      <c r="A13" s="26"/>
      <c r="B13" s="52"/>
      <c r="C13" s="96" t="s">
        <v>25</v>
      </c>
      <c r="D13" s="100">
        <v>397635</v>
      </c>
      <c r="E13" s="96" t="s">
        <v>5</v>
      </c>
      <c r="F13" s="100">
        <f>277170-4927</f>
        <v>272243</v>
      </c>
      <c r="G13" s="96" t="s">
        <v>65</v>
      </c>
      <c r="H13" s="100">
        <f>200965-4927</f>
        <v>196038</v>
      </c>
      <c r="I13" s="97"/>
      <c r="J13" s="291"/>
    </row>
    <row r="14" spans="1:10" ht="14.25" customHeight="1" x14ac:dyDescent="0.25">
      <c r="A14" s="26"/>
      <c r="B14" s="52"/>
      <c r="C14" s="96" t="s">
        <v>2</v>
      </c>
      <c r="D14" s="100">
        <v>385635</v>
      </c>
      <c r="E14" s="96" t="s">
        <v>78</v>
      </c>
      <c r="F14" s="100">
        <f>20552+4927</f>
        <v>25479</v>
      </c>
      <c r="G14" s="96" t="s">
        <v>66</v>
      </c>
      <c r="H14" s="100">
        <v>24191</v>
      </c>
      <c r="I14" s="97"/>
      <c r="J14" s="291"/>
    </row>
    <row r="15" spans="1:10" ht="15.75" customHeight="1" thickBot="1" x14ac:dyDescent="0.3">
      <c r="A15" s="26"/>
      <c r="B15" s="52"/>
      <c r="C15" s="96" t="s">
        <v>117</v>
      </c>
      <c r="D15" s="100">
        <v>123330</v>
      </c>
      <c r="E15" s="131"/>
      <c r="F15" s="171"/>
      <c r="G15" s="98" t="s">
        <v>13</v>
      </c>
      <c r="H15" s="172">
        <v>17140</v>
      </c>
      <c r="I15" s="97"/>
      <c r="J15" s="291"/>
    </row>
    <row r="16" spans="1:10" ht="14.1" customHeight="1" thickBot="1" x14ac:dyDescent="0.3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425837</v>
      </c>
      <c r="G16" s="54" t="s">
        <v>5</v>
      </c>
      <c r="H16" s="101">
        <f>SUM(H12:H15)</f>
        <v>272243</v>
      </c>
      <c r="I16" s="97"/>
      <c r="J16" s="291"/>
    </row>
    <row r="17" spans="1:10" ht="15" customHeight="1" x14ac:dyDescent="0.25">
      <c r="A17" s="8"/>
      <c r="B17" s="55"/>
      <c r="C17" s="155" t="s">
        <v>121</v>
      </c>
      <c r="D17" s="155"/>
      <c r="E17" s="155"/>
      <c r="F17" s="155"/>
      <c r="G17" s="155"/>
      <c r="H17" s="99"/>
      <c r="I17" s="99"/>
      <c r="J17" s="292"/>
    </row>
    <row r="18" spans="1:10" ht="15" customHeight="1" thickBot="1" x14ac:dyDescent="0.3">
      <c r="A18" s="26"/>
      <c r="B18" s="58"/>
      <c r="C18" s="130"/>
      <c r="D18" s="130"/>
      <c r="E18" s="286"/>
      <c r="F18" s="130"/>
      <c r="G18" s="130"/>
      <c r="H18" s="130"/>
      <c r="I18" s="130"/>
      <c r="J18" s="293"/>
    </row>
    <row r="19" spans="1:10" ht="15" customHeight="1" x14ac:dyDescent="0.25">
      <c r="A19" s="26"/>
      <c r="B19" s="52"/>
      <c r="C19" s="118"/>
      <c r="D19" s="118"/>
      <c r="E19" s="287"/>
      <c r="F19" s="118"/>
      <c r="G19" s="118"/>
      <c r="H19" s="118"/>
      <c r="I19" s="118"/>
      <c r="J19" s="294"/>
    </row>
    <row r="20" spans="1:10" ht="15" customHeight="1" x14ac:dyDescent="0.25">
      <c r="A20" s="26"/>
      <c r="B20" s="52"/>
      <c r="C20" s="24" t="s">
        <v>127</v>
      </c>
      <c r="D20" s="118"/>
      <c r="E20" s="287"/>
      <c r="F20" s="118"/>
      <c r="G20" s="118"/>
      <c r="H20" s="118"/>
      <c r="I20" s="118"/>
      <c r="J20" s="294"/>
    </row>
    <row r="21" spans="1:10" ht="12" customHeight="1" thickBot="1" x14ac:dyDescent="0.3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3">
      <c r="A22" s="1"/>
      <c r="B22" s="50"/>
      <c r="C22" s="108" t="s">
        <v>17</v>
      </c>
      <c r="D22" s="156" t="s">
        <v>61</v>
      </c>
      <c r="E22" s="168" t="s">
        <v>80</v>
      </c>
      <c r="F22" s="168" t="s">
        <v>137</v>
      </c>
      <c r="G22" s="168" t="s">
        <v>138</v>
      </c>
      <c r="H22" s="168" t="s">
        <v>139</v>
      </c>
      <c r="I22" s="168" t="s">
        <v>140</v>
      </c>
      <c r="J22" s="49"/>
    </row>
    <row r="23" spans="1:10" ht="14.1" customHeight="1" x14ac:dyDescent="0.25">
      <c r="A23" s="26"/>
      <c r="B23" s="52"/>
      <c r="C23" s="143" t="s">
        <v>14</v>
      </c>
      <c r="D23" s="182">
        <f t="shared" ref="D23:I23" si="0">D25+D24</f>
        <v>128115</v>
      </c>
      <c r="E23" s="182">
        <f t="shared" si="0"/>
        <v>128920</v>
      </c>
      <c r="F23" s="173">
        <f t="shared" si="0"/>
        <v>910.52052000000003</v>
      </c>
      <c r="G23" s="173">
        <f t="shared" si="0"/>
        <v>50145.896500000003</v>
      </c>
      <c r="H23" s="173">
        <f t="shared" si="0"/>
        <v>78774.103499999997</v>
      </c>
      <c r="I23" s="173">
        <f t="shared" si="0"/>
        <v>54545.799549999996</v>
      </c>
      <c r="J23" s="61"/>
    </row>
    <row r="24" spans="1:10" ht="14.1" customHeight="1" x14ac:dyDescent="0.25">
      <c r="A24" s="26"/>
      <c r="B24" s="52"/>
      <c r="C24" s="144" t="s">
        <v>10</v>
      </c>
      <c r="D24" s="183">
        <v>127365</v>
      </c>
      <c r="E24" s="174">
        <v>128188</v>
      </c>
      <c r="F24" s="174">
        <v>910.52052000000003</v>
      </c>
      <c r="G24" s="174">
        <v>49892.294800000003</v>
      </c>
      <c r="H24" s="174">
        <f>E24-G24</f>
        <v>78295.705199999997</v>
      </c>
      <c r="I24" s="174">
        <v>54322.766049999998</v>
      </c>
      <c r="J24" s="61"/>
    </row>
    <row r="25" spans="1:10" ht="14.1" customHeight="1" thickBot="1" x14ac:dyDescent="0.3">
      <c r="A25" s="26"/>
      <c r="B25" s="52"/>
      <c r="C25" s="145" t="s">
        <v>9</v>
      </c>
      <c r="D25" s="184">
        <v>750</v>
      </c>
      <c r="E25" s="175">
        <v>732</v>
      </c>
      <c r="F25" s="174"/>
      <c r="G25" s="174">
        <v>253.60169999999999</v>
      </c>
      <c r="H25" s="174">
        <f>E25-G25</f>
        <v>478.39830000000001</v>
      </c>
      <c r="I25" s="174">
        <v>223.0335</v>
      </c>
      <c r="J25" s="61"/>
    </row>
    <row r="26" spans="1:10" ht="14.1" customHeight="1" x14ac:dyDescent="0.25">
      <c r="A26" s="26"/>
      <c r="B26" s="52"/>
      <c r="C26" s="143" t="s">
        <v>15</v>
      </c>
      <c r="D26" s="182">
        <f t="shared" ref="D26:I26" si="1">D34+D33+D27</f>
        <v>277170</v>
      </c>
      <c r="E26" s="182">
        <f t="shared" si="1"/>
        <v>278572</v>
      </c>
      <c r="F26" s="173">
        <f t="shared" si="1"/>
        <v>2562.80834</v>
      </c>
      <c r="G26" s="173">
        <f t="shared" si="1"/>
        <v>200421.30719999998</v>
      </c>
      <c r="H26" s="173">
        <f t="shared" si="1"/>
        <v>78150.692800000004</v>
      </c>
      <c r="I26" s="173">
        <f t="shared" si="1"/>
        <v>180890.33383000002</v>
      </c>
      <c r="J26" s="61"/>
    </row>
    <row r="27" spans="1:10" ht="15" customHeight="1" x14ac:dyDescent="0.25">
      <c r="A27" s="9"/>
      <c r="B27" s="62"/>
      <c r="C27" s="150" t="s">
        <v>67</v>
      </c>
      <c r="D27" s="185">
        <f t="shared" ref="D27:I27" si="2">D28+D29+D30+D31+D32</f>
        <v>216235</v>
      </c>
      <c r="E27" s="185">
        <f t="shared" si="2"/>
        <v>217928</v>
      </c>
      <c r="F27" s="176">
        <f t="shared" si="2"/>
        <v>1936.58727</v>
      </c>
      <c r="G27" s="176">
        <f t="shared" si="2"/>
        <v>167851.56560999999</v>
      </c>
      <c r="H27" s="176">
        <f t="shared" si="2"/>
        <v>50076.434390000002</v>
      </c>
      <c r="I27" s="176">
        <f t="shared" si="2"/>
        <v>143631.45524000001</v>
      </c>
      <c r="J27" s="61"/>
    </row>
    <row r="28" spans="1:10" ht="14.1" customHeight="1" x14ac:dyDescent="0.25">
      <c r="A28" s="10"/>
      <c r="B28" s="63"/>
      <c r="C28" s="149" t="s">
        <v>20</v>
      </c>
      <c r="D28" s="186">
        <v>52015</v>
      </c>
      <c r="E28" s="177">
        <v>52041</v>
      </c>
      <c r="F28" s="177">
        <f>308.07475-E55</f>
        <v>209.07474999999999</v>
      </c>
      <c r="G28" s="177">
        <f>41774.21243-F55</f>
        <v>41455.21243</v>
      </c>
      <c r="H28" s="177">
        <f t="shared" ref="H28:H34" si="3">E28-G28</f>
        <v>10585.78757</v>
      </c>
      <c r="I28" s="177">
        <f>38045.55892-H55</f>
        <v>37089.558920000003</v>
      </c>
      <c r="J28" s="61"/>
    </row>
    <row r="29" spans="1:10" ht="14.1" customHeight="1" x14ac:dyDescent="0.25">
      <c r="A29" s="10"/>
      <c r="B29" s="63"/>
      <c r="C29" s="149" t="s">
        <v>56</v>
      </c>
      <c r="D29" s="186">
        <v>56224</v>
      </c>
      <c r="E29" s="177">
        <v>57551</v>
      </c>
      <c r="F29" s="177">
        <f>662.09205-E56</f>
        <v>496.09204999999997</v>
      </c>
      <c r="G29" s="177">
        <f>48018.1559-F56</f>
        <v>47590.155899999998</v>
      </c>
      <c r="H29" s="177">
        <f t="shared" si="3"/>
        <v>9960.8441000000021</v>
      </c>
      <c r="I29" s="177">
        <f>38737.79968-H56</f>
        <v>37675.799679999996</v>
      </c>
      <c r="J29" s="61"/>
    </row>
    <row r="30" spans="1:10" ht="14.1" customHeight="1" x14ac:dyDescent="0.25">
      <c r="A30" s="10"/>
      <c r="B30" s="63"/>
      <c r="C30" s="149" t="s">
        <v>57</v>
      </c>
      <c r="D30" s="186">
        <v>53597</v>
      </c>
      <c r="E30" s="177">
        <v>53538</v>
      </c>
      <c r="F30" s="177">
        <f>473.93224-E57</f>
        <v>180.93223999999998</v>
      </c>
      <c r="G30" s="177">
        <f>43484.595368-F57</f>
        <v>42728.595368000002</v>
      </c>
      <c r="H30" s="177">
        <f t="shared" si="3"/>
        <v>10809.404631999998</v>
      </c>
      <c r="I30" s="177">
        <f>40009.55076-H57</f>
        <v>38773.550759999998</v>
      </c>
      <c r="J30" s="61"/>
    </row>
    <row r="31" spans="1:10" ht="14.1" customHeight="1" x14ac:dyDescent="0.25">
      <c r="A31" s="10"/>
      <c r="B31" s="63"/>
      <c r="C31" s="149" t="s">
        <v>69</v>
      </c>
      <c r="D31" s="186">
        <v>39129</v>
      </c>
      <c r="E31" s="177">
        <v>39528</v>
      </c>
      <c r="F31" s="177">
        <f>492.48823-E58</f>
        <v>339.48822999999999</v>
      </c>
      <c r="G31" s="177">
        <f>34574.601912-F58</f>
        <v>34191.601911999998</v>
      </c>
      <c r="H31" s="177">
        <f t="shared" si="3"/>
        <v>5336.3980880000017</v>
      </c>
      <c r="I31" s="177">
        <f>26838.54588-H58</f>
        <v>25903.545880000001</v>
      </c>
      <c r="J31" s="61"/>
    </row>
    <row r="32" spans="1:10" ht="14.1" customHeight="1" x14ac:dyDescent="0.25">
      <c r="A32" s="10"/>
      <c r="B32" s="63"/>
      <c r="C32" s="149" t="s">
        <v>70</v>
      </c>
      <c r="D32" s="186">
        <v>15270</v>
      </c>
      <c r="E32" s="177">
        <v>15270</v>
      </c>
      <c r="F32" s="177">
        <f>E54</f>
        <v>711</v>
      </c>
      <c r="G32" s="177">
        <f>F54</f>
        <v>1886</v>
      </c>
      <c r="H32" s="177">
        <f t="shared" si="3"/>
        <v>13384</v>
      </c>
      <c r="I32" s="177">
        <f>H54</f>
        <v>4189</v>
      </c>
      <c r="J32" s="61"/>
    </row>
    <row r="33" spans="1:13" ht="14.1" customHeight="1" x14ac:dyDescent="0.25">
      <c r="A33" s="11"/>
      <c r="B33" s="62"/>
      <c r="C33" s="150" t="s">
        <v>16</v>
      </c>
      <c r="D33" s="185">
        <v>34874</v>
      </c>
      <c r="E33" s="185">
        <v>34583</v>
      </c>
      <c r="F33" s="176">
        <v>373.68599999999998</v>
      </c>
      <c r="G33" s="176">
        <v>16036.64416</v>
      </c>
      <c r="H33" s="176">
        <f t="shared" si="3"/>
        <v>18546.35584</v>
      </c>
      <c r="I33" s="176">
        <v>17372.165349999999</v>
      </c>
      <c r="J33" s="61"/>
    </row>
    <row r="34" spans="1:13" ht="14.1" customHeight="1" x14ac:dyDescent="0.25">
      <c r="A34" s="11"/>
      <c r="B34" s="62"/>
      <c r="C34" s="150" t="s">
        <v>68</v>
      </c>
      <c r="D34" s="185">
        <f>D35+D36</f>
        <v>26061</v>
      </c>
      <c r="E34" s="185">
        <f>E35+E36</f>
        <v>26061</v>
      </c>
      <c r="F34" s="176">
        <f>F35+F36</f>
        <v>252.53507000000002</v>
      </c>
      <c r="G34" s="176">
        <f>G35+G36</f>
        <v>16533.097430000002</v>
      </c>
      <c r="H34" s="176">
        <f t="shared" si="3"/>
        <v>9527.9025699999984</v>
      </c>
      <c r="I34" s="176">
        <f>I35+I36</f>
        <v>19886.713240000001</v>
      </c>
      <c r="J34" s="61"/>
    </row>
    <row r="35" spans="1:13" ht="14.1" customHeight="1" x14ac:dyDescent="0.25">
      <c r="A35" s="10"/>
      <c r="B35" s="63"/>
      <c r="C35" s="149" t="s">
        <v>8</v>
      </c>
      <c r="D35" s="186">
        <v>24191</v>
      </c>
      <c r="E35" s="223">
        <v>24191</v>
      </c>
      <c r="F35" s="177">
        <f>314.53507-E59-E60</f>
        <v>162.53507000000002</v>
      </c>
      <c r="G35" s="177">
        <f>19090.09743-F59-F60</f>
        <v>16306.097430000002</v>
      </c>
      <c r="H35" s="177">
        <f t="shared" ref="H35:H42" si="4">E35-G35</f>
        <v>7884.9025699999984</v>
      </c>
      <c r="I35" s="177">
        <f>22750.71324-H59-H60</f>
        <v>19145.713240000001</v>
      </c>
      <c r="J35" s="61"/>
    </row>
    <row r="36" spans="1:13" ht="14.1" customHeight="1" thickBot="1" x14ac:dyDescent="0.3">
      <c r="A36" s="10"/>
      <c r="B36" s="63"/>
      <c r="C36" s="271" t="s">
        <v>71</v>
      </c>
      <c r="D36" s="272">
        <v>1870</v>
      </c>
      <c r="E36" s="177">
        <v>1870</v>
      </c>
      <c r="F36" s="273">
        <f>E59</f>
        <v>90</v>
      </c>
      <c r="G36" s="273">
        <f>F59</f>
        <v>227</v>
      </c>
      <c r="H36" s="273">
        <f t="shared" si="4"/>
        <v>1643</v>
      </c>
      <c r="I36" s="273">
        <f>H59</f>
        <v>741</v>
      </c>
      <c r="J36" s="61"/>
    </row>
    <row r="37" spans="1:13" ht="15.75" customHeight="1" thickBot="1" x14ac:dyDescent="0.3">
      <c r="A37" s="26"/>
      <c r="B37" s="52"/>
      <c r="C37" s="104" t="s">
        <v>83</v>
      </c>
      <c r="D37" s="188">
        <v>2500</v>
      </c>
      <c r="E37" s="180">
        <v>2500</v>
      </c>
      <c r="F37" s="180">
        <v>78.381</v>
      </c>
      <c r="G37" s="180">
        <v>1170.8077800000001</v>
      </c>
      <c r="H37" s="180">
        <f t="shared" si="4"/>
        <v>1329.1922199999999</v>
      </c>
      <c r="I37" s="180">
        <v>1112.0074500000001</v>
      </c>
      <c r="J37" s="61"/>
    </row>
    <row r="38" spans="1:13" ht="14.1" customHeight="1" thickBot="1" x14ac:dyDescent="0.3">
      <c r="A38" s="26"/>
      <c r="B38" s="52"/>
      <c r="C38" s="104" t="s">
        <v>11</v>
      </c>
      <c r="D38" s="188">
        <v>969</v>
      </c>
      <c r="E38" s="179">
        <v>969</v>
      </c>
      <c r="F38" s="387">
        <v>2.1004</v>
      </c>
      <c r="G38" s="387">
        <v>441.04642000000001</v>
      </c>
      <c r="H38" s="179">
        <f t="shared" si="4"/>
        <v>527.95357999999999</v>
      </c>
      <c r="I38" s="387">
        <v>445.59965</v>
      </c>
      <c r="J38" s="61"/>
    </row>
    <row r="39" spans="1:13" ht="17.25" customHeight="1" thickBot="1" x14ac:dyDescent="0.3">
      <c r="A39" s="26"/>
      <c r="B39" s="52"/>
      <c r="C39" s="104" t="s">
        <v>84</v>
      </c>
      <c r="D39" s="188">
        <v>3833</v>
      </c>
      <c r="E39" s="180">
        <v>3833</v>
      </c>
      <c r="F39" s="387">
        <f>E60</f>
        <v>62</v>
      </c>
      <c r="G39" s="387">
        <f>F60</f>
        <v>2557</v>
      </c>
      <c r="H39" s="179">
        <f t="shared" si="4"/>
        <v>1276</v>
      </c>
      <c r="I39" s="387">
        <f>H60</f>
        <v>2864</v>
      </c>
      <c r="J39" s="61"/>
    </row>
    <row r="40" spans="1:13" ht="17.25" customHeight="1" thickBot="1" x14ac:dyDescent="0.3">
      <c r="A40" s="26"/>
      <c r="B40" s="52"/>
      <c r="C40" s="104" t="s">
        <v>60</v>
      </c>
      <c r="D40" s="188">
        <v>7000</v>
      </c>
      <c r="E40" s="180">
        <v>7000</v>
      </c>
      <c r="F40" s="387">
        <v>8.6866000000000003</v>
      </c>
      <c r="G40" s="387">
        <v>7000</v>
      </c>
      <c r="H40" s="179">
        <f t="shared" si="4"/>
        <v>0</v>
      </c>
      <c r="I40" s="387">
        <v>7000</v>
      </c>
      <c r="J40" s="61"/>
    </row>
    <row r="41" spans="1:13" ht="17.25" customHeight="1" thickBot="1" x14ac:dyDescent="0.3">
      <c r="A41" s="26"/>
      <c r="B41" s="52"/>
      <c r="C41" s="104" t="s">
        <v>120</v>
      </c>
      <c r="D41" s="188">
        <v>6250</v>
      </c>
      <c r="E41" s="180">
        <v>6250</v>
      </c>
      <c r="F41" s="387"/>
      <c r="G41" s="387"/>
      <c r="H41" s="179">
        <f t="shared" si="4"/>
        <v>6250</v>
      </c>
      <c r="I41" s="387"/>
      <c r="J41" s="61"/>
      <c r="M41" s="415"/>
    </row>
    <row r="42" spans="1:13" ht="14.1" customHeight="1" thickBot="1" x14ac:dyDescent="0.3">
      <c r="A42" s="26"/>
      <c r="B42" s="52"/>
      <c r="C42" s="83" t="s">
        <v>85</v>
      </c>
      <c r="D42" s="188"/>
      <c r="E42" s="180"/>
      <c r="F42" s="387">
        <v>4</v>
      </c>
      <c r="G42" s="387">
        <v>79</v>
      </c>
      <c r="H42" s="179">
        <f t="shared" si="4"/>
        <v>-79</v>
      </c>
      <c r="I42" s="387">
        <v>22</v>
      </c>
      <c r="J42" s="61"/>
    </row>
    <row r="43" spans="1:13" ht="16.5" customHeight="1" thickBot="1" x14ac:dyDescent="0.3">
      <c r="A43" s="26"/>
      <c r="B43" s="52"/>
      <c r="C43" s="109" t="s">
        <v>7</v>
      </c>
      <c r="D43" s="189">
        <f t="shared" ref="D43:I43" si="5">D23+D26+D37+D38+D39+D40+D41+D42</f>
        <v>425837</v>
      </c>
      <c r="E43" s="189">
        <f t="shared" si="5"/>
        <v>428044</v>
      </c>
      <c r="F43" s="189">
        <f t="shared" si="5"/>
        <v>3628.4968599999997</v>
      </c>
      <c r="G43" s="189">
        <f t="shared" si="5"/>
        <v>261815.05789999999</v>
      </c>
      <c r="H43" s="189">
        <f t="shared" si="5"/>
        <v>166228.94209999999</v>
      </c>
      <c r="I43" s="189">
        <f>I23+I26+I37+I38+I39+I40+I41+I42</f>
        <v>246879.74048000001</v>
      </c>
      <c r="J43" s="61"/>
    </row>
    <row r="44" spans="1:13" ht="14.1" customHeight="1" x14ac:dyDescent="0.2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5"/>
    </row>
    <row r="45" spans="1:13" ht="14.1" customHeight="1" x14ac:dyDescent="0.2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25">
      <c r="A46" s="8"/>
      <c r="B46" s="55"/>
      <c r="C46" s="116" t="s">
        <v>141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25">
      <c r="A47" s="8"/>
      <c r="B47" s="55"/>
      <c r="C47" s="116" t="s">
        <v>114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2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2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3">
      <c r="A50" s="8"/>
      <c r="B50" s="58"/>
      <c r="C50" s="130"/>
      <c r="D50" s="130"/>
      <c r="E50" s="286"/>
      <c r="F50" s="130"/>
      <c r="G50" s="130"/>
      <c r="H50" s="130"/>
      <c r="I50" s="130"/>
      <c r="J50" s="293"/>
    </row>
    <row r="51" spans="1:10" ht="33" customHeight="1" x14ac:dyDescent="0.25">
      <c r="A51" s="8"/>
      <c r="B51" s="55"/>
      <c r="C51" s="414" t="s">
        <v>128</v>
      </c>
      <c r="D51" s="414"/>
      <c r="E51" s="414"/>
      <c r="F51" s="414"/>
      <c r="G51" s="414"/>
      <c r="H51" s="414"/>
      <c r="I51" s="281"/>
      <c r="J51" s="283"/>
    </row>
    <row r="52" spans="1:10" ht="7.5" customHeight="1" thickBot="1" x14ac:dyDescent="0.3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3">
      <c r="A53" s="8"/>
      <c r="B53" s="55"/>
      <c r="C53" s="284" t="s">
        <v>17</v>
      </c>
      <c r="D53" s="168" t="s">
        <v>126</v>
      </c>
      <c r="E53" s="168" t="str">
        <f>F22</f>
        <v>FANGST UKE 22</v>
      </c>
      <c r="F53" s="168" t="str">
        <f>G22</f>
        <v>FANGST T.O.M UKE 22</v>
      </c>
      <c r="G53" s="168" t="str">
        <f>H22</f>
        <v>RESTKVOTER UKE 22</v>
      </c>
      <c r="H53" s="168" t="str">
        <f>I22</f>
        <v>FANGST T.O.M. UKE 22 2020</v>
      </c>
      <c r="I53" s="64"/>
      <c r="J53" s="61"/>
    </row>
    <row r="54" spans="1:10" ht="14.1" customHeight="1" x14ac:dyDescent="0.25">
      <c r="A54" s="8"/>
      <c r="B54" s="55"/>
      <c r="C54" s="143" t="s">
        <v>125</v>
      </c>
      <c r="D54" s="396">
        <v>15270</v>
      </c>
      <c r="E54" s="173">
        <f>E58+E57+E56+E55</f>
        <v>711</v>
      </c>
      <c r="F54" s="173">
        <f>F58+F57+F56+F55</f>
        <v>1886</v>
      </c>
      <c r="G54" s="396">
        <f>D54-F54</f>
        <v>13384</v>
      </c>
      <c r="H54" s="173">
        <f>H58+H57+H56+H55</f>
        <v>4189</v>
      </c>
      <c r="I54" s="64"/>
      <c r="J54" s="61"/>
    </row>
    <row r="55" spans="1:10" ht="14.1" customHeight="1" x14ac:dyDescent="0.25">
      <c r="A55" s="8"/>
      <c r="B55" s="55"/>
      <c r="C55" s="149" t="s">
        <v>20</v>
      </c>
      <c r="D55" s="397"/>
      <c r="E55" s="177">
        <v>99</v>
      </c>
      <c r="F55" s="177">
        <v>319</v>
      </c>
      <c r="G55" s="397"/>
      <c r="H55" s="177">
        <v>956</v>
      </c>
      <c r="I55" s="64"/>
      <c r="J55" s="61"/>
    </row>
    <row r="56" spans="1:10" ht="14.1" customHeight="1" x14ac:dyDescent="0.25">
      <c r="A56" s="8"/>
      <c r="B56" s="55"/>
      <c r="C56" s="149" t="s">
        <v>56</v>
      </c>
      <c r="D56" s="397"/>
      <c r="E56" s="177">
        <v>166</v>
      </c>
      <c r="F56" s="177">
        <v>428</v>
      </c>
      <c r="G56" s="397"/>
      <c r="H56" s="177">
        <v>1062</v>
      </c>
      <c r="I56" s="64"/>
      <c r="J56" s="61"/>
    </row>
    <row r="57" spans="1:10" ht="14.1" customHeight="1" x14ac:dyDescent="0.25">
      <c r="A57" s="8"/>
      <c r="B57" s="55"/>
      <c r="C57" s="149" t="s">
        <v>57</v>
      </c>
      <c r="D57" s="397"/>
      <c r="E57" s="177">
        <v>293</v>
      </c>
      <c r="F57" s="177">
        <v>756</v>
      </c>
      <c r="G57" s="397"/>
      <c r="H57" s="177">
        <v>1236</v>
      </c>
      <c r="I57" s="64"/>
      <c r="J57" s="61"/>
    </row>
    <row r="58" spans="1:10" ht="14.1" customHeight="1" thickBot="1" x14ac:dyDescent="0.3">
      <c r="A58" s="8"/>
      <c r="B58" s="55"/>
      <c r="C58" s="282" t="s">
        <v>69</v>
      </c>
      <c r="D58" s="398"/>
      <c r="E58" s="178">
        <v>153</v>
      </c>
      <c r="F58" s="178">
        <v>383</v>
      </c>
      <c r="G58" s="398"/>
      <c r="H58" s="178">
        <v>935</v>
      </c>
      <c r="I58" s="64"/>
      <c r="J58" s="61"/>
    </row>
    <row r="59" spans="1:10" ht="14.1" customHeight="1" thickBot="1" x14ac:dyDescent="0.3">
      <c r="A59" s="8"/>
      <c r="B59" s="55"/>
      <c r="C59" s="146" t="s">
        <v>123</v>
      </c>
      <c r="D59" s="285">
        <v>1870</v>
      </c>
      <c r="E59" s="285">
        <v>90</v>
      </c>
      <c r="F59" s="285">
        <v>227</v>
      </c>
      <c r="G59" s="285">
        <f>D59-F59</f>
        <v>1643</v>
      </c>
      <c r="H59" s="285">
        <v>741</v>
      </c>
      <c r="I59" s="64"/>
      <c r="J59" s="61"/>
    </row>
    <row r="60" spans="1:10" ht="14.1" customHeight="1" thickBot="1" x14ac:dyDescent="0.3">
      <c r="A60" s="8"/>
      <c r="B60" s="55"/>
      <c r="C60" s="147" t="s">
        <v>124</v>
      </c>
      <c r="D60" s="180">
        <v>3833</v>
      </c>
      <c r="E60" s="180">
        <v>62</v>
      </c>
      <c r="F60" s="180">
        <v>2557</v>
      </c>
      <c r="G60" s="180">
        <f>D60-F60</f>
        <v>1276</v>
      </c>
      <c r="H60" s="180">
        <v>2864</v>
      </c>
      <c r="I60" s="64"/>
      <c r="J60" s="61"/>
    </row>
    <row r="61" spans="1:10" ht="14.1" customHeight="1" x14ac:dyDescent="0.2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2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5" x14ac:dyDescent="0.2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3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2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25"/>
    <row r="67" spans="1:10" ht="0" hidden="1" customHeight="1" x14ac:dyDescent="0.2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2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2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2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2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2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2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2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2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2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2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2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2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2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2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2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2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2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2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2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2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2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2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2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25">
      <c r="B91" s="5"/>
      <c r="C91" s="290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3">
      <c r="B92" s="5"/>
      <c r="C92" s="290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3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.5" thickBot="1" x14ac:dyDescent="0.3">
      <c r="B94" s="50"/>
      <c r="C94" s="403" t="s">
        <v>1</v>
      </c>
      <c r="D94" s="404"/>
      <c r="E94" s="403" t="s">
        <v>18</v>
      </c>
      <c r="F94" s="405"/>
      <c r="G94" s="403" t="s">
        <v>19</v>
      </c>
      <c r="H94" s="404"/>
      <c r="I94" s="87"/>
      <c r="J94" s="61"/>
    </row>
    <row r="95" spans="1:10" ht="15" x14ac:dyDescent="0.2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91"/>
    </row>
    <row r="96" spans="1:10" ht="15" x14ac:dyDescent="0.2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91"/>
    </row>
    <row r="97" spans="1:10" ht="14.1" customHeight="1" thickBot="1" x14ac:dyDescent="0.3">
      <c r="B97" s="135"/>
      <c r="C97" s="96" t="s">
        <v>117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91"/>
    </row>
    <row r="98" spans="1:10" ht="12" customHeight="1" thickBot="1" x14ac:dyDescent="0.3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91"/>
    </row>
    <row r="99" spans="1:10" ht="14.25" customHeight="1" x14ac:dyDescent="0.25">
      <c r="A99" s="26"/>
      <c r="B99" s="135"/>
      <c r="C99" s="155" t="s">
        <v>122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25">
      <c r="A100" s="26"/>
      <c r="B100" s="135"/>
      <c r="C100" s="278"/>
      <c r="D100" s="278"/>
      <c r="E100" s="278"/>
      <c r="F100" s="278"/>
      <c r="G100" s="278"/>
      <c r="H100" s="278"/>
      <c r="I100" s="140"/>
      <c r="J100" s="139"/>
    </row>
    <row r="101" spans="1:10" ht="14.1" customHeight="1" thickBot="1" x14ac:dyDescent="0.3">
      <c r="A101" s="26"/>
      <c r="B101" s="297"/>
      <c r="C101" s="130"/>
      <c r="D101" s="286"/>
      <c r="E101" s="130"/>
      <c r="F101" s="130"/>
      <c r="G101" s="130"/>
      <c r="H101" s="130"/>
      <c r="I101" s="114"/>
      <c r="J101" s="293"/>
    </row>
    <row r="102" spans="1:10" ht="20.25" customHeight="1" x14ac:dyDescent="0.25">
      <c r="A102" s="26"/>
      <c r="B102" s="135"/>
      <c r="C102" s="24" t="str">
        <f>C20</f>
        <v>KVOTE- OG FANGSTOVERSIKT</v>
      </c>
      <c r="D102" s="278"/>
      <c r="E102" s="278"/>
      <c r="F102" s="278"/>
      <c r="G102" s="278"/>
      <c r="H102" s="278"/>
      <c r="I102" s="141"/>
      <c r="J102" s="139"/>
    </row>
    <row r="103" spans="1:10" ht="11.25" customHeight="1" thickBot="1" x14ac:dyDescent="0.35">
      <c r="A103" s="26"/>
      <c r="B103" s="52"/>
      <c r="C103" s="288"/>
      <c r="D103" s="288"/>
      <c r="E103" s="288"/>
      <c r="F103" s="288"/>
      <c r="G103" s="288"/>
      <c r="H103" s="288"/>
      <c r="I103" s="288"/>
      <c r="J103" s="298"/>
    </row>
    <row r="104" spans="1:10" ht="54" customHeight="1" thickBot="1" x14ac:dyDescent="0.3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22</v>
      </c>
      <c r="G104" s="108" t="str">
        <f>G22</f>
        <v>FANGST T.O.M UKE 22</v>
      </c>
      <c r="H104" s="108" t="str">
        <f>H22</f>
        <v>RESTKVOTER UKE 22</v>
      </c>
      <c r="I104" s="108" t="str">
        <f>I22</f>
        <v>FANGST T.O.M. UKE 22 2020</v>
      </c>
      <c r="J104" s="53"/>
    </row>
    <row r="105" spans="1:10" ht="14.1" customHeight="1" x14ac:dyDescent="0.25">
      <c r="A105" s="51"/>
      <c r="B105" s="52"/>
      <c r="C105" s="157" t="s">
        <v>14</v>
      </c>
      <c r="D105" s="182">
        <f t="shared" ref="D105:I105" si="6">D107+D106</f>
        <v>42495</v>
      </c>
      <c r="E105" s="182">
        <f t="shared" si="6"/>
        <v>47446</v>
      </c>
      <c r="F105" s="182">
        <f t="shared" si="6"/>
        <v>245.07424</v>
      </c>
      <c r="G105" s="182">
        <f t="shared" si="6"/>
        <v>38489.772749999996</v>
      </c>
      <c r="H105" s="182">
        <f t="shared" si="6"/>
        <v>8956.2272500000017</v>
      </c>
      <c r="I105" s="182">
        <f t="shared" si="6"/>
        <v>24531.23083</v>
      </c>
      <c r="J105" s="61"/>
    </row>
    <row r="106" spans="1:10" ht="15" x14ac:dyDescent="0.25">
      <c r="A106" s="51"/>
      <c r="B106" s="52"/>
      <c r="C106" s="144" t="s">
        <v>10</v>
      </c>
      <c r="D106" s="183">
        <v>41745</v>
      </c>
      <c r="E106" s="174">
        <v>46621</v>
      </c>
      <c r="F106" s="174">
        <v>245.07424</v>
      </c>
      <c r="G106" s="174">
        <v>37985.855029999999</v>
      </c>
      <c r="H106" s="174">
        <f>E106-G106</f>
        <v>8635.1449700000012</v>
      </c>
      <c r="I106" s="174">
        <v>24291.879830000002</v>
      </c>
      <c r="J106" s="61"/>
    </row>
    <row r="107" spans="1:10" ht="14.1" customHeight="1" thickBot="1" x14ac:dyDescent="0.3">
      <c r="A107" s="51"/>
      <c r="B107" s="52"/>
      <c r="C107" s="158" t="s">
        <v>9</v>
      </c>
      <c r="D107" s="184">
        <v>750</v>
      </c>
      <c r="E107" s="175">
        <v>825</v>
      </c>
      <c r="F107" s="175"/>
      <c r="G107" s="175">
        <v>503.91771999999997</v>
      </c>
      <c r="H107" s="175">
        <f>E107-G107</f>
        <v>321.08228000000003</v>
      </c>
      <c r="I107" s="175">
        <v>239.351</v>
      </c>
      <c r="J107" s="61"/>
    </row>
    <row r="108" spans="1:10" ht="15.75" customHeight="1" x14ac:dyDescent="0.25">
      <c r="A108" s="51"/>
      <c r="B108" s="50"/>
      <c r="C108" s="143" t="s">
        <v>15</v>
      </c>
      <c r="D108" s="182">
        <f t="shared" ref="D108:I108" si="7">D109+D114+D115</f>
        <v>71087</v>
      </c>
      <c r="E108" s="182">
        <f t="shared" si="7"/>
        <v>76252</v>
      </c>
      <c r="F108" s="182">
        <f t="shared" si="7"/>
        <v>1260.4467100000002</v>
      </c>
      <c r="G108" s="182">
        <f t="shared" si="7"/>
        <v>23946.422690000003</v>
      </c>
      <c r="H108" s="182">
        <f t="shared" si="7"/>
        <v>52305.577309999993</v>
      </c>
      <c r="I108" s="182">
        <f t="shared" si="7"/>
        <v>30785.57864</v>
      </c>
      <c r="J108" s="61"/>
    </row>
    <row r="109" spans="1:10" ht="14.1" customHeight="1" x14ac:dyDescent="0.25">
      <c r="A109" s="51"/>
      <c r="B109" s="62"/>
      <c r="C109" s="150" t="s">
        <v>67</v>
      </c>
      <c r="D109" s="185">
        <f t="shared" ref="D109:I109" si="8">D110+D111+D112+D113</f>
        <v>53060</v>
      </c>
      <c r="E109" s="185">
        <f t="shared" si="8"/>
        <v>58237</v>
      </c>
      <c r="F109" s="185">
        <f t="shared" si="8"/>
        <v>1088.82374</v>
      </c>
      <c r="G109" s="185">
        <f t="shared" si="8"/>
        <v>18003.497790000001</v>
      </c>
      <c r="H109" s="185">
        <f t="shared" si="8"/>
        <v>40233.502209999991</v>
      </c>
      <c r="I109" s="185">
        <f t="shared" si="8"/>
        <v>23954.465179999999</v>
      </c>
      <c r="J109" s="61"/>
    </row>
    <row r="110" spans="1:10" ht="14.1" customHeight="1" x14ac:dyDescent="0.25">
      <c r="A110" s="69"/>
      <c r="B110" s="63"/>
      <c r="C110" s="149" t="s">
        <v>20</v>
      </c>
      <c r="D110" s="186">
        <v>14200</v>
      </c>
      <c r="E110" s="177">
        <v>15834</v>
      </c>
      <c r="F110" s="177">
        <v>38.641060000000003</v>
      </c>
      <c r="G110" s="177">
        <v>2798.69697</v>
      </c>
      <c r="H110" s="177">
        <f>E110-G110</f>
        <v>13035.303029999999</v>
      </c>
      <c r="I110" s="177">
        <v>3122.9395500000001</v>
      </c>
      <c r="J110" s="61"/>
    </row>
    <row r="111" spans="1:10" ht="14.1" customHeight="1" x14ac:dyDescent="0.25">
      <c r="A111" s="69"/>
      <c r="B111" s="63"/>
      <c r="C111" s="149" t="s">
        <v>21</v>
      </c>
      <c r="D111" s="186">
        <v>14540</v>
      </c>
      <c r="E111" s="177">
        <v>16205</v>
      </c>
      <c r="F111" s="177">
        <v>398.52753000000001</v>
      </c>
      <c r="G111" s="177">
        <v>6172.6105100000004</v>
      </c>
      <c r="H111" s="177">
        <f t="shared" ref="H111:H119" si="9">E111-G111</f>
        <v>10032.38949</v>
      </c>
      <c r="I111" s="177">
        <v>7501.8743800000002</v>
      </c>
      <c r="J111" s="61"/>
    </row>
    <row r="112" spans="1:10" ht="14.1" customHeight="1" x14ac:dyDescent="0.25">
      <c r="A112" s="69"/>
      <c r="B112" s="63"/>
      <c r="C112" s="149" t="s">
        <v>22</v>
      </c>
      <c r="D112" s="186">
        <v>14828</v>
      </c>
      <c r="E112" s="177">
        <v>16580</v>
      </c>
      <c r="F112" s="177">
        <v>451.63596999999999</v>
      </c>
      <c r="G112" s="177">
        <v>6306.9041999999999</v>
      </c>
      <c r="H112" s="177">
        <f t="shared" si="9"/>
        <v>10273.095799999999</v>
      </c>
      <c r="I112" s="177">
        <v>7877.6902899999995</v>
      </c>
      <c r="J112" s="61"/>
    </row>
    <row r="113" spans="1:10" ht="14.1" customHeight="1" x14ac:dyDescent="0.25">
      <c r="A113" s="69"/>
      <c r="B113" s="63"/>
      <c r="C113" s="149" t="s">
        <v>69</v>
      </c>
      <c r="D113" s="186">
        <v>9492</v>
      </c>
      <c r="E113" s="177">
        <v>9618</v>
      </c>
      <c r="F113" s="177">
        <v>200.01918000000001</v>
      </c>
      <c r="G113" s="177">
        <v>2725.28611</v>
      </c>
      <c r="H113" s="177">
        <f t="shared" si="9"/>
        <v>6892.71389</v>
      </c>
      <c r="I113" s="177">
        <v>5451.9609600000003</v>
      </c>
      <c r="J113" s="61"/>
    </row>
    <row r="114" spans="1:10" ht="14.1" customHeight="1" x14ac:dyDescent="0.25">
      <c r="A114" s="69"/>
      <c r="B114" s="63"/>
      <c r="C114" s="150" t="s">
        <v>27</v>
      </c>
      <c r="D114" s="185">
        <v>12480</v>
      </c>
      <c r="E114" s="176">
        <v>11822</v>
      </c>
      <c r="F114" s="176">
        <v>150.19900000000001</v>
      </c>
      <c r="G114" s="176">
        <v>5043.6257999999998</v>
      </c>
      <c r="H114" s="176">
        <f t="shared" si="9"/>
        <v>6778.3742000000002</v>
      </c>
      <c r="I114" s="176">
        <v>5853.06034</v>
      </c>
      <c r="J114" s="61"/>
    </row>
    <row r="115" spans="1:10" ht="15.75" thickBot="1" x14ac:dyDescent="0.3">
      <c r="A115" s="51"/>
      <c r="B115" s="62"/>
      <c r="C115" s="151" t="s">
        <v>66</v>
      </c>
      <c r="D115" s="198">
        <v>5547</v>
      </c>
      <c r="E115" s="199">
        <v>6193</v>
      </c>
      <c r="F115" s="199">
        <v>21.423970000000001</v>
      </c>
      <c r="G115" s="199">
        <v>899.29909999999995</v>
      </c>
      <c r="H115" s="199">
        <f t="shared" si="9"/>
        <v>5293.7008999999998</v>
      </c>
      <c r="I115" s="199">
        <v>978.05312000000004</v>
      </c>
      <c r="J115" s="61"/>
    </row>
    <row r="116" spans="1:10" ht="15.75" thickBot="1" x14ac:dyDescent="0.3">
      <c r="A116" s="51"/>
      <c r="B116" s="62"/>
      <c r="C116" s="104" t="s">
        <v>11</v>
      </c>
      <c r="D116" s="187">
        <v>379</v>
      </c>
      <c r="E116" s="179">
        <v>379</v>
      </c>
      <c r="F116" s="387">
        <v>2.8E-3</v>
      </c>
      <c r="G116" s="387">
        <v>34.989139999999999</v>
      </c>
      <c r="H116" s="179">
        <f t="shared" si="9"/>
        <v>344.01085999999998</v>
      </c>
      <c r="I116" s="387">
        <v>9.4123000000000001</v>
      </c>
      <c r="J116" s="61"/>
    </row>
    <row r="117" spans="1:10" ht="18" thickBot="1" x14ac:dyDescent="0.3">
      <c r="A117" s="51"/>
      <c r="B117" s="52"/>
      <c r="C117" s="104" t="s">
        <v>58</v>
      </c>
      <c r="D117" s="188">
        <v>300</v>
      </c>
      <c r="E117" s="180">
        <v>300</v>
      </c>
      <c r="F117" s="180">
        <v>0.20863000000000001</v>
      </c>
      <c r="G117" s="180">
        <v>300</v>
      </c>
      <c r="H117" s="180">
        <f t="shared" si="9"/>
        <v>0</v>
      </c>
      <c r="I117" s="180">
        <v>300</v>
      </c>
      <c r="J117" s="61"/>
    </row>
    <row r="118" spans="1:10" ht="16.5" customHeight="1" thickBot="1" x14ac:dyDescent="0.3">
      <c r="A118" s="51"/>
      <c r="B118" s="52"/>
      <c r="C118" s="142" t="s">
        <v>120</v>
      </c>
      <c r="D118" s="188">
        <v>3000</v>
      </c>
      <c r="E118" s="180">
        <v>3000</v>
      </c>
      <c r="F118" s="180"/>
      <c r="G118" s="180"/>
      <c r="H118" s="180">
        <f t="shared" si="9"/>
        <v>3000</v>
      </c>
      <c r="I118" s="180"/>
      <c r="J118" s="61"/>
    </row>
    <row r="119" spans="1:10" ht="18" thickBot="1" x14ac:dyDescent="0.3">
      <c r="A119" s="51"/>
      <c r="B119" s="52"/>
      <c r="C119" s="142" t="s">
        <v>88</v>
      </c>
      <c r="D119" s="188"/>
      <c r="E119" s="180"/>
      <c r="F119" s="180">
        <v>1</v>
      </c>
      <c r="G119" s="180">
        <v>42</v>
      </c>
      <c r="H119" s="180">
        <f t="shared" si="9"/>
        <v>-42</v>
      </c>
      <c r="I119" s="180">
        <v>7</v>
      </c>
      <c r="J119" s="61"/>
    </row>
    <row r="120" spans="1:10" ht="16.5" thickBot="1" x14ac:dyDescent="0.3">
      <c r="A120" s="51"/>
      <c r="B120" s="52"/>
      <c r="C120" s="109" t="s">
        <v>7</v>
      </c>
      <c r="D120" s="189">
        <f t="shared" ref="D120:I120" si="10">D105+D108+D116+D117++D118+D119</f>
        <v>117261</v>
      </c>
      <c r="E120" s="189">
        <f t="shared" si="10"/>
        <v>127377</v>
      </c>
      <c r="F120" s="189">
        <f t="shared" si="10"/>
        <v>1506.7323800000001</v>
      </c>
      <c r="G120" s="189">
        <f t="shared" si="10"/>
        <v>62813.184579999994</v>
      </c>
      <c r="H120" s="189">
        <f t="shared" si="10"/>
        <v>64563.815419999999</v>
      </c>
      <c r="I120" s="189">
        <f t="shared" si="10"/>
        <v>55633.221770000004</v>
      </c>
      <c r="J120" s="61"/>
    </row>
    <row r="121" spans="1:10" ht="13.5" customHeight="1" x14ac:dyDescent="0.2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25">
      <c r="A122" s="26"/>
      <c r="B122" s="55"/>
      <c r="C122" s="116" t="s">
        <v>129</v>
      </c>
      <c r="D122" s="64"/>
      <c r="E122" s="64"/>
      <c r="F122" s="102"/>
      <c r="G122" s="102"/>
      <c r="H122" s="94"/>
      <c r="I122" s="94"/>
      <c r="J122" s="162"/>
    </row>
    <row r="123" spans="1:10" ht="15" x14ac:dyDescent="0.25">
      <c r="A123" s="26"/>
      <c r="B123" s="55"/>
      <c r="C123" s="116" t="s">
        <v>115</v>
      </c>
      <c r="D123" s="64"/>
      <c r="E123" s="64"/>
      <c r="F123" s="102"/>
      <c r="G123" s="102"/>
      <c r="H123" s="94"/>
      <c r="I123" s="94"/>
      <c r="J123" s="162"/>
    </row>
    <row r="124" spans="1:10" ht="15" x14ac:dyDescent="0.25">
      <c r="A124" s="26"/>
      <c r="B124" s="55"/>
      <c r="C124" s="296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3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25">
      <c r="A126" s="26"/>
      <c r="B126" s="56"/>
      <c r="C126" s="51"/>
      <c r="D126" s="296"/>
      <c r="E126" s="296"/>
      <c r="F126" s="296"/>
      <c r="G126" s="94"/>
      <c r="H126" s="94"/>
      <c r="I126" s="56"/>
      <c r="J126" s="56"/>
    </row>
    <row r="127" spans="1:10" ht="14.25" customHeight="1" x14ac:dyDescent="0.2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25">
      <c r="A128" s="27"/>
      <c r="B128" s="19"/>
      <c r="C128" s="289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3">
      <c r="A129" s="27"/>
      <c r="B129" s="27"/>
      <c r="C129" s="289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3">
      <c r="A130" s="26"/>
      <c r="B130" s="122"/>
      <c r="C130" s="125"/>
      <c r="D130" s="125"/>
      <c r="E130" s="125"/>
      <c r="F130" s="125"/>
      <c r="G130" s="125"/>
      <c r="H130" s="299"/>
      <c r="I130" s="299"/>
      <c r="J130" s="300"/>
    </row>
    <row r="131" spans="1:10" ht="15" customHeight="1" thickBot="1" x14ac:dyDescent="0.3">
      <c r="A131" s="26"/>
      <c r="B131" s="50"/>
      <c r="C131" s="403" t="s">
        <v>1</v>
      </c>
      <c r="D131" s="404"/>
      <c r="E131" s="403" t="s">
        <v>18</v>
      </c>
      <c r="F131" s="404"/>
      <c r="G131" s="403" t="s">
        <v>19</v>
      </c>
      <c r="H131" s="404"/>
      <c r="I131" s="87"/>
      <c r="J131" s="61"/>
    </row>
    <row r="132" spans="1:10" ht="14.1" customHeight="1" x14ac:dyDescent="0.25">
      <c r="A132" s="26"/>
      <c r="B132" s="52"/>
      <c r="C132" s="229" t="s">
        <v>25</v>
      </c>
      <c r="D132" s="230">
        <v>182404</v>
      </c>
      <c r="E132" s="231" t="s">
        <v>4</v>
      </c>
      <c r="F132" s="232">
        <v>66114</v>
      </c>
      <c r="G132" s="233" t="s">
        <v>23</v>
      </c>
      <c r="H132" s="232">
        <v>7469</v>
      </c>
      <c r="I132" s="87"/>
      <c r="J132" s="61"/>
    </row>
    <row r="133" spans="1:10" ht="14.1" customHeight="1" x14ac:dyDescent="0.25">
      <c r="A133" s="26"/>
      <c r="B133" s="52"/>
      <c r="C133" s="229" t="s">
        <v>2</v>
      </c>
      <c r="D133" s="230">
        <v>12000</v>
      </c>
      <c r="E133" s="233" t="s">
        <v>5</v>
      </c>
      <c r="F133" s="230">
        <v>67901</v>
      </c>
      <c r="G133" s="233" t="s">
        <v>65</v>
      </c>
      <c r="H133" s="230">
        <v>50926</v>
      </c>
      <c r="I133" s="87"/>
      <c r="J133" s="61"/>
    </row>
    <row r="134" spans="1:10" ht="14.1" customHeight="1" x14ac:dyDescent="0.25">
      <c r="A134" s="26"/>
      <c r="B134" s="52"/>
      <c r="C134" s="234" t="s">
        <v>63</v>
      </c>
      <c r="D134" s="230">
        <v>3375</v>
      </c>
      <c r="E134" s="233" t="s">
        <v>36</v>
      </c>
      <c r="F134" s="230">
        <v>44671</v>
      </c>
      <c r="G134" s="233" t="s">
        <v>66</v>
      </c>
      <c r="H134" s="230">
        <v>9506</v>
      </c>
      <c r="I134" s="87"/>
      <c r="J134" s="61"/>
    </row>
    <row r="135" spans="1:10" ht="14.1" customHeight="1" thickBot="1" x14ac:dyDescent="0.3">
      <c r="A135" s="26"/>
      <c r="B135" s="20"/>
      <c r="C135" s="235"/>
      <c r="D135" s="236"/>
      <c r="E135" s="236" t="s">
        <v>99</v>
      </c>
      <c r="F135" s="230">
        <v>3718</v>
      </c>
      <c r="G135" s="229"/>
      <c r="H135" s="235"/>
      <c r="I135" s="87"/>
      <c r="J135" s="61"/>
    </row>
    <row r="136" spans="1:10" ht="12" customHeight="1" thickBot="1" x14ac:dyDescent="0.3">
      <c r="A136" s="26"/>
      <c r="B136" s="52"/>
      <c r="C136" s="237" t="s">
        <v>29</v>
      </c>
      <c r="D136" s="238">
        <f>D132+D133+D134</f>
        <v>197779</v>
      </c>
      <c r="E136" s="239" t="s">
        <v>6</v>
      </c>
      <c r="F136" s="238">
        <f>F132+F133+F134+F135</f>
        <v>182404</v>
      </c>
      <c r="G136" s="240" t="s">
        <v>5</v>
      </c>
      <c r="H136" s="241">
        <f>H132+H133+H134</f>
        <v>67901</v>
      </c>
      <c r="I136" s="87"/>
      <c r="J136" s="61"/>
    </row>
    <row r="137" spans="1:10" ht="12" customHeight="1" x14ac:dyDescent="0.25">
      <c r="A137" s="8"/>
      <c r="B137" s="55"/>
      <c r="C137" s="242" t="s">
        <v>118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3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3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3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22</v>
      </c>
      <c r="G140" s="108" t="str">
        <f>G22</f>
        <v>FANGST T.O.M UKE 22</v>
      </c>
      <c r="H140" s="108" t="str">
        <f>H22</f>
        <v>RESTKVOTER UKE 22</v>
      </c>
      <c r="I140" s="164" t="str">
        <f>I22</f>
        <v>FANGST T.O.M. UKE 22 2020</v>
      </c>
      <c r="J140" s="49"/>
    </row>
    <row r="141" spans="1:10" ht="14.1" customHeight="1" x14ac:dyDescent="0.25">
      <c r="A141" s="26"/>
      <c r="B141" s="52"/>
      <c r="C141" s="143" t="s">
        <v>62</v>
      </c>
      <c r="D141" s="182">
        <f t="shared" ref="D141:I141" si="11">D142+D143+D144</f>
        <v>66114</v>
      </c>
      <c r="E141" s="200">
        <f t="shared" si="11"/>
        <v>60194</v>
      </c>
      <c r="F141" s="201">
        <f t="shared" si="11"/>
        <v>1115.8803</v>
      </c>
      <c r="G141" s="201">
        <f t="shared" si="11"/>
        <v>33203.712610000002</v>
      </c>
      <c r="H141" s="201">
        <f t="shared" si="11"/>
        <v>26990.287390000001</v>
      </c>
      <c r="I141" s="201">
        <f t="shared" si="11"/>
        <v>33632.30285</v>
      </c>
      <c r="J141" s="61"/>
    </row>
    <row r="142" spans="1:10" ht="14.1" customHeight="1" x14ac:dyDescent="0.25">
      <c r="A142" s="26"/>
      <c r="B142" s="52"/>
      <c r="C142" s="144" t="s">
        <v>10</v>
      </c>
      <c r="D142" s="183">
        <v>52891</v>
      </c>
      <c r="E142" s="202">
        <v>48101</v>
      </c>
      <c r="F142" s="203">
        <v>1115.8803</v>
      </c>
      <c r="G142" s="203">
        <v>29347.514459999999</v>
      </c>
      <c r="H142" s="203">
        <f>E142-G142</f>
        <v>18753.485540000001</v>
      </c>
      <c r="I142" s="203">
        <v>30077.630580000001</v>
      </c>
      <c r="J142" s="61"/>
    </row>
    <row r="143" spans="1:10" ht="15" x14ac:dyDescent="0.25">
      <c r="A143" s="26"/>
      <c r="B143" s="52"/>
      <c r="C143" s="144" t="s">
        <v>9</v>
      </c>
      <c r="D143" s="183">
        <v>12723</v>
      </c>
      <c r="E143" s="202">
        <v>11593</v>
      </c>
      <c r="F143" s="203"/>
      <c r="G143" s="203">
        <v>3856.1981500000002</v>
      </c>
      <c r="H143" s="203">
        <f>E143-G143</f>
        <v>7736.8018499999998</v>
      </c>
      <c r="I143" s="203">
        <v>3554.67227</v>
      </c>
      <c r="J143" s="61"/>
    </row>
    <row r="144" spans="1:10" ht="13.5" customHeight="1" thickBot="1" x14ac:dyDescent="0.3">
      <c r="A144" s="26"/>
      <c r="B144" s="52"/>
      <c r="C144" s="145" t="s">
        <v>37</v>
      </c>
      <c r="D144" s="243">
        <v>500</v>
      </c>
      <c r="E144" s="204">
        <v>500</v>
      </c>
      <c r="F144" s="205"/>
      <c r="G144" s="205"/>
      <c r="H144" s="205">
        <f>E144-G144</f>
        <v>500</v>
      </c>
      <c r="I144" s="205"/>
      <c r="J144" s="61"/>
    </row>
    <row r="145" spans="1:10" ht="14.25" customHeight="1" thickBot="1" x14ac:dyDescent="0.3">
      <c r="A145" s="36"/>
      <c r="B145" s="37"/>
      <c r="C145" s="146" t="s">
        <v>90</v>
      </c>
      <c r="D145" s="244">
        <v>44671</v>
      </c>
      <c r="E145" s="206">
        <v>43832</v>
      </c>
      <c r="F145" s="207">
        <v>1637.91228</v>
      </c>
      <c r="G145" s="207">
        <v>9150.4481199999991</v>
      </c>
      <c r="H145" s="207">
        <f>E145-G145</f>
        <v>34681.551879999999</v>
      </c>
      <c r="I145" s="207">
        <v>8739.5793699999995</v>
      </c>
      <c r="J145" s="35"/>
    </row>
    <row r="146" spans="1:10" ht="15.75" customHeight="1" thickBot="1" x14ac:dyDescent="0.3">
      <c r="A146" s="26"/>
      <c r="B146" s="52"/>
      <c r="C146" s="147" t="s">
        <v>15</v>
      </c>
      <c r="D146" s="188">
        <f t="shared" ref="D146:I146" si="12">D147+D152+D155</f>
        <v>69225</v>
      </c>
      <c r="E146" s="208">
        <f t="shared" si="12"/>
        <v>66018</v>
      </c>
      <c r="F146" s="209">
        <f t="shared" si="12"/>
        <v>931.32093000000009</v>
      </c>
      <c r="G146" s="209">
        <f t="shared" si="12"/>
        <v>36135.520240000005</v>
      </c>
      <c r="H146" s="209">
        <f t="shared" si="12"/>
        <v>29882.479759999998</v>
      </c>
      <c r="I146" s="209">
        <f t="shared" si="12"/>
        <v>31541.532829999996</v>
      </c>
      <c r="J146" s="53"/>
    </row>
    <row r="147" spans="1:10" ht="14.1" customHeight="1" x14ac:dyDescent="0.25">
      <c r="A147" s="26"/>
      <c r="B147" s="50"/>
      <c r="C147" s="148" t="s">
        <v>91</v>
      </c>
      <c r="D147" s="246">
        <f>D148+D149+D150+D151</f>
        <v>52250</v>
      </c>
      <c r="E147" s="210">
        <f>E148+E149+E150+E151</f>
        <v>49859</v>
      </c>
      <c r="F147" s="211">
        <f>F148+F149+F150+F151</f>
        <v>701.80061999999998</v>
      </c>
      <c r="G147" s="211">
        <f>G148+G149+G151+G150</f>
        <v>27099.224790000004</v>
      </c>
      <c r="H147" s="211">
        <f>H148+H149+H150+H151</f>
        <v>22759.77521</v>
      </c>
      <c r="I147" s="211">
        <f>I148+I149+I150+I151</f>
        <v>22796.737229999999</v>
      </c>
      <c r="J147" s="49"/>
    </row>
    <row r="148" spans="1:10" ht="14.1" customHeight="1" x14ac:dyDescent="0.25">
      <c r="A148" s="10"/>
      <c r="B148" s="22"/>
      <c r="C148" s="149" t="s">
        <v>20</v>
      </c>
      <c r="D148" s="186">
        <v>13835</v>
      </c>
      <c r="E148" s="212">
        <v>14723</v>
      </c>
      <c r="F148" s="194">
        <v>153.69042999999999</v>
      </c>
      <c r="G148" s="194">
        <v>5452.3471900000004</v>
      </c>
      <c r="H148" s="194">
        <f>E148-G148</f>
        <v>9270.6528099999996</v>
      </c>
      <c r="I148" s="194">
        <v>4590.8566799999999</v>
      </c>
      <c r="J148" s="301"/>
    </row>
    <row r="149" spans="1:10" ht="14.1" customHeight="1" x14ac:dyDescent="0.25">
      <c r="A149" s="10"/>
      <c r="B149" s="63"/>
      <c r="C149" s="149" t="s">
        <v>21</v>
      </c>
      <c r="D149" s="186">
        <v>13889</v>
      </c>
      <c r="E149" s="212">
        <v>12292</v>
      </c>
      <c r="F149" s="194">
        <v>108.90519</v>
      </c>
      <c r="G149" s="194">
        <v>7168.8622400000004</v>
      </c>
      <c r="H149" s="194">
        <f>E149-G149</f>
        <v>5123.1377599999996</v>
      </c>
      <c r="I149" s="194">
        <v>6291.76188</v>
      </c>
      <c r="J149" s="48"/>
    </row>
    <row r="150" spans="1:10" ht="14.1" customHeight="1" x14ac:dyDescent="0.25">
      <c r="A150" s="10"/>
      <c r="B150" s="63"/>
      <c r="C150" s="149" t="s">
        <v>22</v>
      </c>
      <c r="D150" s="186">
        <v>13501</v>
      </c>
      <c r="E150" s="212">
        <v>12090</v>
      </c>
      <c r="F150" s="194">
        <v>155.08619999999999</v>
      </c>
      <c r="G150" s="194">
        <v>6449.3807100000004</v>
      </c>
      <c r="H150" s="194">
        <f>E150-G150</f>
        <v>5640.6192899999996</v>
      </c>
      <c r="I150" s="194">
        <v>6748.8439500000004</v>
      </c>
      <c r="J150" s="48"/>
    </row>
    <row r="151" spans="1:10" ht="14.1" customHeight="1" x14ac:dyDescent="0.25">
      <c r="A151" s="10"/>
      <c r="B151" s="63"/>
      <c r="C151" s="149" t="s">
        <v>69</v>
      </c>
      <c r="D151" s="186">
        <v>11025</v>
      </c>
      <c r="E151" s="212">
        <v>10754</v>
      </c>
      <c r="F151" s="194">
        <v>284.11880000000002</v>
      </c>
      <c r="G151" s="194">
        <v>8028.63465</v>
      </c>
      <c r="H151" s="194">
        <f>E151-G151</f>
        <v>2725.36535</v>
      </c>
      <c r="I151" s="194">
        <v>5165.2747200000003</v>
      </c>
      <c r="J151" s="48"/>
    </row>
    <row r="152" spans="1:10" ht="14.1" customHeight="1" x14ac:dyDescent="0.25">
      <c r="A152" s="11"/>
      <c r="B152" s="62"/>
      <c r="C152" s="150" t="s">
        <v>16</v>
      </c>
      <c r="D152" s="185">
        <f>D154+D153</f>
        <v>7469</v>
      </c>
      <c r="E152" s="213">
        <v>6867</v>
      </c>
      <c r="F152" s="214">
        <v>0.44955000000000001</v>
      </c>
      <c r="G152" s="214">
        <v>5347.2596000000003</v>
      </c>
      <c r="H152" s="214">
        <f>H153+H154</f>
        <v>1519.7403999999997</v>
      </c>
      <c r="I152" s="214">
        <v>5624.7300100000002</v>
      </c>
      <c r="J152" s="302"/>
    </row>
    <row r="153" spans="1:10" ht="14.1" customHeight="1" x14ac:dyDescent="0.25">
      <c r="A153" s="26"/>
      <c r="B153" s="52"/>
      <c r="C153" s="149" t="s">
        <v>38</v>
      </c>
      <c r="D153" s="186">
        <v>6969</v>
      </c>
      <c r="E153" s="212">
        <v>6367</v>
      </c>
      <c r="F153" s="194">
        <v>0.44955000000000001</v>
      </c>
      <c r="G153" s="194">
        <v>5310.8680800000002</v>
      </c>
      <c r="H153" s="194">
        <f t="shared" ref="H153:H159" si="13">E153-G153</f>
        <v>1056.1319199999998</v>
      </c>
      <c r="I153" s="194">
        <v>5598</v>
      </c>
      <c r="J153" s="53"/>
    </row>
    <row r="154" spans="1:10" ht="15" x14ac:dyDescent="0.25">
      <c r="A154" s="51"/>
      <c r="B154" s="62"/>
      <c r="C154" s="149" t="s">
        <v>39</v>
      </c>
      <c r="D154" s="186">
        <v>500</v>
      </c>
      <c r="E154" s="212">
        <v>500</v>
      </c>
      <c r="F154" s="194">
        <f>F152-F153</f>
        <v>0</v>
      </c>
      <c r="G154" s="194">
        <f>G152-G153</f>
        <v>36.391520000000128</v>
      </c>
      <c r="H154" s="194">
        <f t="shared" si="13"/>
        <v>463.60847999999987</v>
      </c>
      <c r="I154" s="194">
        <f>I152-I153</f>
        <v>26.73001000000022</v>
      </c>
      <c r="J154" s="303"/>
    </row>
    <row r="155" spans="1:10" ht="15.75" thickBot="1" x14ac:dyDescent="0.3">
      <c r="A155" s="51"/>
      <c r="B155" s="52"/>
      <c r="C155" s="151" t="s">
        <v>66</v>
      </c>
      <c r="D155" s="198">
        <v>9506</v>
      </c>
      <c r="E155" s="215">
        <v>9292</v>
      </c>
      <c r="F155" s="216">
        <v>229.07076000000001</v>
      </c>
      <c r="G155" s="216">
        <v>3689.0358500000002</v>
      </c>
      <c r="H155" s="216">
        <f t="shared" si="13"/>
        <v>5602.9641499999998</v>
      </c>
      <c r="I155" s="216">
        <v>3120.0655900000002</v>
      </c>
      <c r="J155" s="53"/>
    </row>
    <row r="156" spans="1:10" ht="15.75" thickBot="1" x14ac:dyDescent="0.3">
      <c r="A156" s="51"/>
      <c r="B156" s="52"/>
      <c r="C156" s="147" t="s">
        <v>11</v>
      </c>
      <c r="D156" s="188">
        <v>144</v>
      </c>
      <c r="E156" s="208">
        <v>144</v>
      </c>
      <c r="F156" s="196">
        <v>3.1050000000000001E-2</v>
      </c>
      <c r="G156" s="196">
        <v>20.227979999999999</v>
      </c>
      <c r="H156" s="196">
        <f t="shared" si="13"/>
        <v>123.77202</v>
      </c>
      <c r="I156" s="196">
        <v>13</v>
      </c>
      <c r="J156" s="53"/>
    </row>
    <row r="157" spans="1:10" ht="15.75" thickBot="1" x14ac:dyDescent="0.3">
      <c r="A157" s="51"/>
      <c r="B157" s="52"/>
      <c r="C157" s="152" t="s">
        <v>40</v>
      </c>
      <c r="D157" s="187">
        <v>250</v>
      </c>
      <c r="E157" s="217">
        <v>250</v>
      </c>
      <c r="F157" s="218"/>
      <c r="G157" s="218">
        <v>41.914999999999999</v>
      </c>
      <c r="H157" s="218">
        <f t="shared" si="13"/>
        <v>208.08500000000001</v>
      </c>
      <c r="I157" s="218">
        <v>216.53579999999999</v>
      </c>
      <c r="J157" s="53"/>
    </row>
    <row r="158" spans="1:10" ht="18" thickBot="1" x14ac:dyDescent="0.3">
      <c r="A158" s="51"/>
      <c r="B158" s="52"/>
      <c r="C158" s="152" t="s">
        <v>92</v>
      </c>
      <c r="D158" s="188">
        <v>2000</v>
      </c>
      <c r="E158" s="208">
        <v>2000</v>
      </c>
      <c r="F158" s="196">
        <v>24.20478</v>
      </c>
      <c r="G158" s="196">
        <v>2000</v>
      </c>
      <c r="H158" s="196">
        <f t="shared" si="13"/>
        <v>0</v>
      </c>
      <c r="I158" s="196">
        <v>2000</v>
      </c>
      <c r="J158" s="61"/>
    </row>
    <row r="159" spans="1:10" ht="18" thickBot="1" x14ac:dyDescent="0.3">
      <c r="A159" s="51"/>
      <c r="B159" s="52"/>
      <c r="C159" s="128" t="s">
        <v>85</v>
      </c>
      <c r="D159" s="225"/>
      <c r="E159" s="219"/>
      <c r="F159" s="220">
        <v>3</v>
      </c>
      <c r="G159" s="220">
        <v>417</v>
      </c>
      <c r="H159" s="220">
        <f t="shared" si="13"/>
        <v>-417</v>
      </c>
      <c r="I159" s="220">
        <v>526</v>
      </c>
      <c r="J159" s="53"/>
    </row>
    <row r="160" spans="1:10" ht="14.25" customHeight="1" thickBot="1" x14ac:dyDescent="0.3">
      <c r="A160" s="2"/>
      <c r="B160" s="50"/>
      <c r="C160" s="15" t="s">
        <v>7</v>
      </c>
      <c r="D160" s="189">
        <f>D141+D145+D146+D156+D157+D158</f>
        <v>182404</v>
      </c>
      <c r="E160" s="221">
        <f>E141+E145+E146+E156+E157+E158</f>
        <v>172438</v>
      </c>
      <c r="F160" s="181">
        <f>F141+F145+F146+F156+F157+F158+F159</f>
        <v>3712.3493400000002</v>
      </c>
      <c r="G160" s="181">
        <f>G141+G145+G146+G156+G157+G158+G159</f>
        <v>80968.823950000005</v>
      </c>
      <c r="H160" s="181">
        <f>H141+H145+H146+H156+H157+H158+H159</f>
        <v>91469.176050000009</v>
      </c>
      <c r="I160" s="181">
        <f>I141+I145+I146+I156+I157+I158+I159</f>
        <v>76668.950849999994</v>
      </c>
      <c r="J160" s="304"/>
    </row>
    <row r="161" spans="1:10" ht="14.25" customHeight="1" x14ac:dyDescent="0.25">
      <c r="A161" s="2"/>
      <c r="B161" s="50"/>
      <c r="C161" s="245" t="s">
        <v>100</v>
      </c>
      <c r="D161" s="17"/>
      <c r="E161" s="17"/>
      <c r="F161" s="17"/>
      <c r="G161" s="17"/>
      <c r="H161" s="103"/>
      <c r="I161" s="103"/>
      <c r="J161" s="304"/>
    </row>
    <row r="162" spans="1:10" ht="14.25" customHeight="1" x14ac:dyDescent="0.25">
      <c r="A162" s="1"/>
      <c r="B162" s="50"/>
      <c r="C162" s="242" t="s">
        <v>101</v>
      </c>
      <c r="D162" s="17"/>
      <c r="E162" s="17"/>
      <c r="F162" s="17"/>
      <c r="G162" s="17"/>
      <c r="H162" s="103"/>
      <c r="I162" s="2"/>
      <c r="J162" s="49"/>
    </row>
    <row r="163" spans="1:10" ht="14.25" customHeight="1" x14ac:dyDescent="0.25">
      <c r="A163" s="1"/>
      <c r="B163" s="50"/>
      <c r="C163" s="116" t="s">
        <v>97</v>
      </c>
      <c r="D163" s="17"/>
      <c r="E163" s="17"/>
      <c r="F163" s="17"/>
      <c r="G163" s="17"/>
      <c r="H163" s="103"/>
      <c r="I163" s="2"/>
      <c r="J163" s="49"/>
    </row>
    <row r="164" spans="1:10" ht="14.25" customHeight="1" x14ac:dyDescent="0.25">
      <c r="A164" s="1"/>
      <c r="B164" s="50"/>
      <c r="C164" s="416" t="s">
        <v>142</v>
      </c>
      <c r="D164" s="17"/>
      <c r="E164" s="17"/>
      <c r="F164" s="17"/>
      <c r="G164" s="17"/>
      <c r="H164" s="103"/>
      <c r="I164" s="103"/>
      <c r="J164" s="49"/>
    </row>
    <row r="165" spans="1:10" ht="15.75" x14ac:dyDescent="0.25">
      <c r="A165" s="1"/>
      <c r="B165" s="50"/>
      <c r="C165" s="116" t="s">
        <v>93</v>
      </c>
      <c r="D165" s="17"/>
      <c r="E165" s="17"/>
      <c r="F165" s="17"/>
      <c r="G165" s="17"/>
      <c r="H165" s="103"/>
      <c r="I165" s="103"/>
      <c r="J165" s="49"/>
    </row>
    <row r="166" spans="1:10" ht="15.75" x14ac:dyDescent="0.25">
      <c r="A166" s="1"/>
      <c r="B166" s="50"/>
      <c r="C166" s="56" t="s">
        <v>116</v>
      </c>
      <c r="D166" s="17"/>
      <c r="E166" s="17"/>
      <c r="F166" s="17"/>
      <c r="G166" s="17"/>
      <c r="H166" s="103"/>
      <c r="I166" s="103"/>
      <c r="J166" s="49"/>
    </row>
    <row r="167" spans="1:10" ht="12" customHeight="1" thickBot="1" x14ac:dyDescent="0.3">
      <c r="A167" s="26"/>
      <c r="B167" s="84"/>
      <c r="C167" s="85"/>
      <c r="D167" s="120"/>
      <c r="E167" s="120"/>
      <c r="F167" s="23"/>
      <c r="G167" s="23"/>
      <c r="H167" s="85"/>
      <c r="I167" s="85"/>
      <c r="J167" s="86"/>
    </row>
    <row r="168" spans="1:10" ht="12" customHeight="1" thickTop="1" x14ac:dyDescent="0.25">
      <c r="A168" s="26"/>
      <c r="B168" s="4"/>
      <c r="C168" s="12"/>
      <c r="D168" s="13"/>
      <c r="E168" s="13"/>
      <c r="F168" s="13"/>
      <c r="G168" s="13"/>
      <c r="H168" s="4"/>
      <c r="I168" s="4"/>
      <c r="J168" s="51"/>
    </row>
    <row r="169" spans="1:10" ht="12" customHeight="1" x14ac:dyDescent="0.25">
      <c r="A169" s="26"/>
      <c r="B169" s="51"/>
      <c r="C169" s="69"/>
      <c r="D169" s="70"/>
      <c r="E169" s="70"/>
      <c r="F169" s="70"/>
      <c r="G169" s="70"/>
      <c r="H169" s="51"/>
      <c r="I169" s="51"/>
      <c r="J169" s="51"/>
    </row>
    <row r="170" spans="1:10" ht="12" customHeight="1" x14ac:dyDescent="0.25">
      <c r="A170" s="26"/>
      <c r="B170" s="51"/>
      <c r="C170" s="69"/>
      <c r="D170" s="70"/>
      <c r="E170" s="70"/>
      <c r="F170" s="70"/>
      <c r="G170" s="70"/>
      <c r="H170" s="51"/>
      <c r="I170" s="51"/>
      <c r="J170" s="51"/>
    </row>
    <row r="171" spans="1:10" ht="20.25" customHeight="1" x14ac:dyDescent="0.25">
      <c r="A171" s="26"/>
      <c r="B171" s="4"/>
      <c r="C171" s="12"/>
      <c r="D171" s="13"/>
      <c r="E171" s="13"/>
      <c r="F171" s="13"/>
      <c r="G171" s="13"/>
      <c r="H171" s="4"/>
      <c r="I171" s="4"/>
      <c r="J171" s="51"/>
    </row>
    <row r="172" spans="1:10" ht="21.75" customHeight="1" x14ac:dyDescent="0.25">
      <c r="A172" s="26"/>
      <c r="B172" s="6"/>
      <c r="C172" s="289" t="s">
        <v>28</v>
      </c>
      <c r="D172" s="6"/>
      <c r="E172" s="6"/>
      <c r="F172" s="6"/>
      <c r="G172" s="6"/>
      <c r="H172" s="6"/>
      <c r="I172" s="6"/>
      <c r="J172" s="6"/>
    </row>
    <row r="173" spans="1:10" ht="6" customHeight="1" thickBot="1" x14ac:dyDescent="0.3">
      <c r="A173" s="26"/>
      <c r="B173" s="6"/>
      <c r="C173" s="289"/>
      <c r="D173" s="6"/>
      <c r="E173" s="6"/>
      <c r="F173" s="6"/>
      <c r="G173" s="6"/>
      <c r="H173" s="6"/>
      <c r="I173" s="6"/>
      <c r="J173" s="6"/>
    </row>
    <row r="174" spans="1:10" ht="12" customHeight="1" thickTop="1" thickBot="1" x14ac:dyDescent="0.3">
      <c r="A174" s="51"/>
      <c r="B174" s="275"/>
      <c r="C174" s="276"/>
      <c r="D174" s="276"/>
      <c r="E174" s="276"/>
      <c r="F174" s="276"/>
      <c r="G174" s="276"/>
      <c r="H174" s="276"/>
      <c r="I174" s="276"/>
      <c r="J174" s="277"/>
    </row>
    <row r="175" spans="1:10" ht="14.1" customHeight="1" thickBot="1" x14ac:dyDescent="0.3">
      <c r="A175" s="51"/>
      <c r="B175" s="52"/>
      <c r="C175" s="394" t="s">
        <v>1</v>
      </c>
      <c r="D175" s="395"/>
      <c r="E175" s="71"/>
      <c r="F175" s="71"/>
      <c r="G175" s="71"/>
      <c r="H175" s="51"/>
      <c r="I175" s="51"/>
      <c r="J175" s="53"/>
    </row>
    <row r="176" spans="1:10" ht="14.1" customHeight="1" thickBot="1" x14ac:dyDescent="0.3">
      <c r="A176" s="51"/>
      <c r="B176" s="52"/>
      <c r="C176" s="72" t="s">
        <v>25</v>
      </c>
      <c r="D176" s="228">
        <v>13755</v>
      </c>
      <c r="E176" s="71"/>
      <c r="F176" s="71"/>
      <c r="G176" s="71"/>
      <c r="H176" s="51"/>
      <c r="I176" s="51"/>
      <c r="J176" s="53"/>
    </row>
    <row r="177" spans="1:10" ht="14.1" customHeight="1" thickBot="1" x14ac:dyDescent="0.3">
      <c r="A177" s="51"/>
      <c r="B177" s="52"/>
      <c r="C177" s="72" t="s">
        <v>2</v>
      </c>
      <c r="D177" s="228">
        <v>12225</v>
      </c>
      <c r="E177" s="71"/>
      <c r="F177" s="71"/>
      <c r="G177" s="107"/>
      <c r="H177" s="51"/>
      <c r="I177" s="51"/>
      <c r="J177" s="53"/>
    </row>
    <row r="178" spans="1:10" ht="14.1" customHeight="1" thickBot="1" x14ac:dyDescent="0.3">
      <c r="A178" s="51"/>
      <c r="B178" s="52"/>
      <c r="C178" s="72" t="s">
        <v>26</v>
      </c>
      <c r="D178" s="228">
        <v>1020</v>
      </c>
      <c r="E178" s="71"/>
      <c r="F178" s="71"/>
      <c r="G178" s="71"/>
      <c r="H178" s="51"/>
      <c r="I178" s="51"/>
      <c r="J178" s="53"/>
    </row>
    <row r="179" spans="1:10" ht="14.1" customHeight="1" thickBot="1" x14ac:dyDescent="0.3">
      <c r="A179" s="51"/>
      <c r="B179" s="52"/>
      <c r="C179" s="72" t="s">
        <v>29</v>
      </c>
      <c r="D179" s="228">
        <f>SUM(D176:D178)</f>
        <v>27000</v>
      </c>
      <c r="E179" s="71"/>
      <c r="F179" s="71"/>
      <c r="G179" s="71"/>
      <c r="H179" s="51"/>
      <c r="I179" s="51"/>
      <c r="J179" s="53"/>
    </row>
    <row r="180" spans="1:10" ht="14.1" customHeight="1" x14ac:dyDescent="0.25">
      <c r="A180" s="51"/>
      <c r="B180" s="52"/>
      <c r="C180" s="91"/>
      <c r="D180" s="260"/>
      <c r="E180" s="71"/>
      <c r="F180" s="71"/>
      <c r="G180" s="71"/>
      <c r="H180" s="51"/>
      <c r="I180" s="51"/>
      <c r="J180" s="53"/>
    </row>
    <row r="181" spans="1:10" ht="3.75" customHeight="1" thickBot="1" x14ac:dyDescent="0.3">
      <c r="A181" s="51"/>
      <c r="B181" s="58"/>
      <c r="C181" s="134"/>
      <c r="D181" s="134"/>
      <c r="E181" s="73"/>
      <c r="F181" s="73"/>
      <c r="G181" s="73"/>
      <c r="H181" s="59"/>
      <c r="I181" s="59"/>
      <c r="J181" s="60"/>
    </row>
    <row r="182" spans="1:10" ht="24.75" customHeight="1" x14ac:dyDescent="0.25">
      <c r="A182" s="51"/>
      <c r="B182" s="52"/>
      <c r="C182" s="24" t="s">
        <v>127</v>
      </c>
      <c r="D182" s="154"/>
      <c r="E182" s="70"/>
      <c r="F182" s="70"/>
      <c r="G182" s="70"/>
      <c r="H182" s="51"/>
      <c r="I182" s="51"/>
      <c r="J182" s="53"/>
    </row>
    <row r="183" spans="1:10" ht="15.75" customHeight="1" thickBot="1" x14ac:dyDescent="0.3">
      <c r="A183" s="51"/>
      <c r="B183" s="306"/>
      <c r="C183" s="119"/>
      <c r="D183" s="119"/>
      <c r="E183" s="119"/>
      <c r="F183" s="119"/>
      <c r="G183" s="119"/>
      <c r="H183" s="119"/>
      <c r="I183" s="119"/>
      <c r="J183" s="307"/>
    </row>
    <row r="184" spans="1:10" ht="61.5" customHeight="1" thickBot="1" x14ac:dyDescent="0.3">
      <c r="A184" s="2"/>
      <c r="B184" s="74"/>
      <c r="C184" s="108" t="s">
        <v>17</v>
      </c>
      <c r="D184" s="170" t="s">
        <v>18</v>
      </c>
      <c r="E184" s="108" t="str">
        <f>F22</f>
        <v>FANGST UKE 22</v>
      </c>
      <c r="F184" s="108" t="str">
        <f>G22</f>
        <v>FANGST T.O.M UKE 22</v>
      </c>
      <c r="G184" s="169" t="str">
        <f>H22</f>
        <v>RESTKVOTER UKE 22</v>
      </c>
      <c r="H184" s="108" t="str">
        <f>I22</f>
        <v>FANGST T.O.M. UKE 22 2020</v>
      </c>
      <c r="I184" s="75"/>
      <c r="J184" s="76"/>
    </row>
    <row r="185" spans="1:10" ht="14.1" customHeight="1" x14ac:dyDescent="0.25">
      <c r="A185" s="51"/>
      <c r="B185" s="77"/>
      <c r="C185" s="161" t="s">
        <v>30</v>
      </c>
      <c r="D185" s="396">
        <v>5394</v>
      </c>
      <c r="E185" s="190">
        <v>12.68623</v>
      </c>
      <c r="F185" s="190">
        <v>1016.46082</v>
      </c>
      <c r="G185" s="401">
        <f>D185-F185-F186</f>
        <v>3438.97102</v>
      </c>
      <c r="H185" s="190">
        <v>605.91908999999998</v>
      </c>
      <c r="I185" s="91"/>
      <c r="J185" s="308"/>
    </row>
    <row r="186" spans="1:10" ht="14.1" customHeight="1" x14ac:dyDescent="0.25">
      <c r="A186" s="51"/>
      <c r="B186" s="77"/>
      <c r="C186" s="78" t="s">
        <v>27</v>
      </c>
      <c r="D186" s="413"/>
      <c r="E186" s="191">
        <v>3.8109500000000001</v>
      </c>
      <c r="F186" s="191">
        <v>938.56816000000003</v>
      </c>
      <c r="G186" s="417"/>
      <c r="H186" s="191">
        <v>649.67682000000002</v>
      </c>
      <c r="I186" s="91"/>
      <c r="J186" s="308"/>
    </row>
    <row r="187" spans="1:10" ht="15.6" customHeight="1" thickBot="1" x14ac:dyDescent="0.3">
      <c r="A187" s="51"/>
      <c r="B187" s="77"/>
      <c r="C187" s="79" t="s">
        <v>64</v>
      </c>
      <c r="D187" s="179">
        <v>200</v>
      </c>
      <c r="E187" s="192">
        <v>1.3742300000000001</v>
      </c>
      <c r="F187" s="192">
        <v>65.262200000000007</v>
      </c>
      <c r="G187" s="192">
        <f>D187-F187</f>
        <v>134.73779999999999</v>
      </c>
      <c r="H187" s="192">
        <v>80.175200000000004</v>
      </c>
      <c r="I187" s="91"/>
      <c r="J187" s="308"/>
    </row>
    <row r="188" spans="1:10" ht="14.1" customHeight="1" x14ac:dyDescent="0.25">
      <c r="A188" s="38"/>
      <c r="B188" s="92"/>
      <c r="C188" s="80" t="s">
        <v>55</v>
      </c>
      <c r="D188" s="279">
        <v>8090</v>
      </c>
      <c r="E188" s="193">
        <f>E189+E190+E191</f>
        <v>1055.9229</v>
      </c>
      <c r="F188" s="193">
        <f>F189+F190+F191</f>
        <v>3137.7302499999996</v>
      </c>
      <c r="G188" s="193">
        <f>D188-F188</f>
        <v>4952.2697500000004</v>
      </c>
      <c r="H188" s="193">
        <f>H189+H190+H191</f>
        <v>2661.7009400000002</v>
      </c>
      <c r="I188" s="93"/>
      <c r="J188" s="309"/>
    </row>
    <row r="189" spans="1:10" ht="14.1" customHeight="1" x14ac:dyDescent="0.25">
      <c r="A189" s="69"/>
      <c r="B189" s="81"/>
      <c r="C189" s="82" t="s">
        <v>31</v>
      </c>
      <c r="D189" s="177"/>
      <c r="E189" s="194">
        <v>554.49059999999997</v>
      </c>
      <c r="F189" s="194">
        <v>1373.08097</v>
      </c>
      <c r="G189" s="194"/>
      <c r="H189" s="194">
        <v>986.01994999999999</v>
      </c>
      <c r="I189" s="106"/>
      <c r="J189" s="14"/>
    </row>
    <row r="190" spans="1:10" ht="14.1" customHeight="1" x14ac:dyDescent="0.25">
      <c r="A190" s="69"/>
      <c r="B190" s="81"/>
      <c r="C190" s="82" t="s">
        <v>32</v>
      </c>
      <c r="D190" s="177"/>
      <c r="E190" s="194">
        <v>289.25670000000002</v>
      </c>
      <c r="F190" s="194">
        <v>922.14559999999994</v>
      </c>
      <c r="G190" s="194"/>
      <c r="H190" s="194">
        <v>834.61981000000003</v>
      </c>
      <c r="I190" s="106"/>
      <c r="J190" s="310"/>
    </row>
    <row r="191" spans="1:10" ht="14.1" customHeight="1" thickBot="1" x14ac:dyDescent="0.3">
      <c r="A191" s="69"/>
      <c r="B191" s="81"/>
      <c r="C191" s="129" t="s">
        <v>33</v>
      </c>
      <c r="D191" s="178"/>
      <c r="E191" s="195">
        <v>212.1756</v>
      </c>
      <c r="F191" s="195">
        <v>842.50368000000003</v>
      </c>
      <c r="G191" s="195"/>
      <c r="H191" s="195">
        <v>841.06118000000004</v>
      </c>
      <c r="I191" s="106"/>
      <c r="J191" s="310"/>
    </row>
    <row r="192" spans="1:10" ht="14.1" customHeight="1" thickBot="1" x14ac:dyDescent="0.3">
      <c r="A192" s="51"/>
      <c r="B192" s="52"/>
      <c r="C192" s="83" t="s">
        <v>34</v>
      </c>
      <c r="D192" s="180">
        <v>71</v>
      </c>
      <c r="E192" s="196"/>
      <c r="F192" s="196">
        <v>0.62919999999999998</v>
      </c>
      <c r="G192" s="196">
        <f>D192-F192</f>
        <v>70.370800000000003</v>
      </c>
      <c r="H192" s="196"/>
      <c r="I192" s="87"/>
      <c r="J192" s="61"/>
    </row>
    <row r="193" spans="1:10" ht="16.5" customHeight="1" thickBot="1" x14ac:dyDescent="0.3">
      <c r="A193" s="51"/>
      <c r="B193" s="52"/>
      <c r="C193" s="163" t="s">
        <v>12</v>
      </c>
      <c r="D193" s="224"/>
      <c r="E193" s="197"/>
      <c r="F193" s="197"/>
      <c r="G193" s="197"/>
      <c r="H193" s="197"/>
      <c r="I193" s="87"/>
      <c r="J193" s="61"/>
    </row>
    <row r="194" spans="1:10" ht="19.350000000000001" customHeight="1" thickBot="1" x14ac:dyDescent="0.3">
      <c r="A194" s="2"/>
      <c r="B194" s="50"/>
      <c r="C194" s="109" t="s">
        <v>7</v>
      </c>
      <c r="D194" s="181">
        <f>D185+D187+D188+D192</f>
        <v>13755</v>
      </c>
      <c r="E194" s="181">
        <f>E185+E186+E187+E188+E192+E193</f>
        <v>1073.79431</v>
      </c>
      <c r="F194" s="181">
        <f>F185+F186+F187+F188+F192+F193</f>
        <v>5158.6506300000001</v>
      </c>
      <c r="G194" s="181">
        <f>D194-F194</f>
        <v>8596.3493699999999</v>
      </c>
      <c r="H194" s="181">
        <f>H185+H186+H187+H188+H192+H193</f>
        <v>3997.4720500000003</v>
      </c>
      <c r="I194" s="103"/>
      <c r="J194" s="304"/>
    </row>
    <row r="195" spans="1:10" ht="15.75" customHeight="1" x14ac:dyDescent="0.25">
      <c r="A195" s="51"/>
      <c r="B195" s="306"/>
      <c r="C195" s="412" t="s">
        <v>98</v>
      </c>
      <c r="D195" s="412"/>
      <c r="E195" s="412"/>
      <c r="F195" s="412"/>
      <c r="G195" s="412"/>
      <c r="H195" s="119"/>
      <c r="I195" s="119"/>
      <c r="J195" s="307"/>
    </row>
    <row r="196" spans="1:10" ht="12" customHeight="1" thickBot="1" x14ac:dyDescent="0.3">
      <c r="A196" s="2"/>
      <c r="B196" s="88"/>
      <c r="C196" s="85"/>
      <c r="D196" s="85"/>
      <c r="E196" s="85"/>
      <c r="F196" s="85"/>
      <c r="G196" s="85"/>
      <c r="H196" s="105"/>
      <c r="I196" s="89"/>
      <c r="J196" s="90"/>
    </row>
    <row r="197" spans="1:10" ht="10.5" customHeight="1" thickTop="1" x14ac:dyDescent="0.25">
      <c r="A197" s="113"/>
      <c r="B197" s="51"/>
      <c r="C197" s="69"/>
      <c r="D197" s="70"/>
      <c r="E197" s="70"/>
      <c r="F197" s="70"/>
      <c r="G197" s="70"/>
      <c r="H197" s="51"/>
      <c r="I197" s="51"/>
      <c r="J197" s="51"/>
    </row>
    <row r="198" spans="1:10" ht="10.5" customHeight="1" x14ac:dyDescent="0.25">
      <c r="A198" s="113"/>
      <c r="B198" s="51"/>
      <c r="C198" s="69"/>
      <c r="D198" s="70"/>
      <c r="E198" s="70"/>
      <c r="F198" s="70"/>
      <c r="G198" s="70"/>
      <c r="H198" s="51"/>
      <c r="I198" s="51"/>
      <c r="J198" s="51"/>
    </row>
    <row r="199" spans="1:10" ht="21.75" customHeight="1" x14ac:dyDescent="0.35">
      <c r="A199" s="113"/>
      <c r="B199" s="51"/>
      <c r="C199" s="311" t="s">
        <v>59</v>
      </c>
      <c r="D199" s="70"/>
      <c r="E199" s="70"/>
      <c r="F199" s="70"/>
      <c r="G199" s="70"/>
      <c r="H199" s="51"/>
      <c r="I199" s="51"/>
      <c r="J199" s="51"/>
    </row>
    <row r="200" spans="1:10" ht="21.75" customHeight="1" thickBot="1" x14ac:dyDescent="0.4">
      <c r="A200" s="113"/>
      <c r="B200" s="51"/>
      <c r="C200" s="311"/>
      <c r="D200" s="70"/>
      <c r="E200" s="70"/>
      <c r="F200" s="70"/>
      <c r="G200" s="70"/>
      <c r="H200" s="51"/>
      <c r="I200" s="51"/>
      <c r="J200" s="51"/>
    </row>
    <row r="201" spans="1:10" ht="12" customHeight="1" thickTop="1" thickBot="1" x14ac:dyDescent="0.3">
      <c r="A201" s="113"/>
      <c r="B201" s="122"/>
      <c r="C201" s="123"/>
      <c r="D201" s="124"/>
      <c r="E201" s="124"/>
      <c r="F201" s="124"/>
      <c r="G201" s="124"/>
      <c r="H201" s="125"/>
      <c r="I201" s="125"/>
      <c r="J201" s="126"/>
    </row>
    <row r="202" spans="1:10" ht="15" customHeight="1" thickBot="1" x14ac:dyDescent="0.3">
      <c r="A202" s="113"/>
      <c r="B202" s="52"/>
      <c r="C202" s="394" t="s">
        <v>1</v>
      </c>
      <c r="D202" s="395"/>
      <c r="E202" s="113"/>
      <c r="F202" s="113"/>
      <c r="G202" s="70"/>
      <c r="H202" s="51"/>
      <c r="I202" s="51"/>
      <c r="J202" s="53"/>
    </row>
    <row r="203" spans="1:10" ht="15" customHeight="1" x14ac:dyDescent="0.25">
      <c r="A203" s="113"/>
      <c r="B203" s="52"/>
      <c r="C203" s="249" t="s">
        <v>105</v>
      </c>
      <c r="D203" s="250">
        <v>44534</v>
      </c>
      <c r="E203" s="153"/>
      <c r="F203" s="113"/>
      <c r="G203" s="70"/>
      <c r="H203" s="51"/>
      <c r="I203" s="51"/>
      <c r="J203" s="53"/>
    </row>
    <row r="204" spans="1:10" ht="15" customHeight="1" x14ac:dyDescent="0.25">
      <c r="A204" s="113"/>
      <c r="B204" s="52"/>
      <c r="C204" s="251" t="s">
        <v>106</v>
      </c>
      <c r="D204" s="252">
        <v>15008</v>
      </c>
      <c r="E204" s="153"/>
      <c r="F204" s="113"/>
      <c r="G204" s="70"/>
      <c r="H204" s="51"/>
      <c r="I204" s="51"/>
      <c r="J204" s="53"/>
    </row>
    <row r="205" spans="1:10" ht="18" thickBot="1" x14ac:dyDescent="0.3">
      <c r="A205" s="113"/>
      <c r="B205" s="52"/>
      <c r="C205" s="251" t="s">
        <v>107</v>
      </c>
      <c r="D205" s="252">
        <v>6616</v>
      </c>
      <c r="E205" s="153"/>
      <c r="F205" s="113"/>
      <c r="G205" s="70"/>
      <c r="H205" s="51"/>
      <c r="I205" s="51"/>
      <c r="J205" s="53"/>
    </row>
    <row r="206" spans="1:10" ht="11.25" customHeight="1" thickBot="1" x14ac:dyDescent="0.3">
      <c r="A206" s="113"/>
      <c r="B206" s="52"/>
      <c r="C206" s="253" t="s">
        <v>29</v>
      </c>
      <c r="D206" s="254">
        <f>D203+D204+D205</f>
        <v>66158</v>
      </c>
      <c r="E206" s="153"/>
      <c r="F206" s="113"/>
      <c r="G206" s="70"/>
      <c r="H206" s="51"/>
      <c r="I206" s="51"/>
      <c r="J206" s="53"/>
    </row>
    <row r="207" spans="1:10" ht="12" customHeight="1" x14ac:dyDescent="0.25">
      <c r="A207" s="51"/>
      <c r="B207" s="52"/>
      <c r="C207" s="247" t="s">
        <v>103</v>
      </c>
      <c r="D207" s="248"/>
      <c r="E207" s="248"/>
      <c r="F207" s="70"/>
      <c r="G207" s="70"/>
      <c r="H207" s="51"/>
      <c r="I207" s="51"/>
      <c r="J207" s="53"/>
    </row>
    <row r="208" spans="1:10" ht="10.5" customHeight="1" x14ac:dyDescent="0.25">
      <c r="A208" s="51"/>
      <c r="B208" s="52"/>
      <c r="C208" s="247" t="s">
        <v>104</v>
      </c>
      <c r="D208" s="248"/>
      <c r="E208" s="248"/>
      <c r="F208" s="70"/>
      <c r="G208" s="70"/>
      <c r="H208" s="51"/>
      <c r="I208" s="51"/>
      <c r="J208" s="53"/>
    </row>
    <row r="209" spans="1:10" ht="12" customHeight="1" x14ac:dyDescent="0.25">
      <c r="A209" s="51"/>
      <c r="B209" s="52"/>
      <c r="C209" s="247" t="s">
        <v>102</v>
      </c>
      <c r="D209" s="248"/>
      <c r="E209" s="248"/>
      <c r="F209" s="70"/>
      <c r="G209" s="70"/>
      <c r="H209" s="51"/>
      <c r="I209" s="51"/>
      <c r="J209" s="53"/>
    </row>
    <row r="210" spans="1:10" ht="12" customHeight="1" thickBot="1" x14ac:dyDescent="0.3">
      <c r="A210" s="51"/>
      <c r="B210" s="58"/>
      <c r="C210" s="73"/>
      <c r="D210" s="134"/>
      <c r="E210" s="134"/>
      <c r="F210" s="73"/>
      <c r="G210" s="73"/>
      <c r="H210" s="73"/>
      <c r="I210" s="59"/>
      <c r="J210" s="60"/>
    </row>
    <row r="211" spans="1:10" ht="23.25" customHeight="1" x14ac:dyDescent="0.25">
      <c r="A211" s="51"/>
      <c r="B211" s="52"/>
      <c r="C211" s="24" t="s">
        <v>127</v>
      </c>
      <c r="D211" s="70"/>
      <c r="E211" s="70"/>
      <c r="F211" s="70"/>
      <c r="G211" s="51"/>
      <c r="H211" s="51"/>
      <c r="I211" s="51"/>
      <c r="J211" s="53"/>
    </row>
    <row r="212" spans="1:10" ht="15" customHeight="1" thickBot="1" x14ac:dyDescent="0.3">
      <c r="A212" s="51"/>
      <c r="B212" s="52"/>
      <c r="C212" s="56"/>
      <c r="D212" s="70"/>
      <c r="E212" s="70"/>
      <c r="F212" s="70"/>
      <c r="G212" s="70"/>
      <c r="H212" s="51"/>
      <c r="I212" s="51"/>
      <c r="J212" s="53"/>
    </row>
    <row r="213" spans="1:10" ht="48.75" customHeight="1" thickBot="1" x14ac:dyDescent="0.3">
      <c r="A213" s="51"/>
      <c r="B213" s="52"/>
      <c r="C213" s="42" t="s">
        <v>17</v>
      </c>
      <c r="D213" s="222" t="s">
        <v>18</v>
      </c>
      <c r="E213" s="42" t="str">
        <f>F22</f>
        <v>FANGST UKE 22</v>
      </c>
      <c r="F213" s="42" t="str">
        <f>G22</f>
        <v>FANGST T.O.M UKE 22</v>
      </c>
      <c r="G213" s="42" t="str">
        <f>H22</f>
        <v>RESTKVOTER UKE 22</v>
      </c>
      <c r="H213" s="42" t="str">
        <f>I22</f>
        <v>FANGST T.O.M. UKE 22 2020</v>
      </c>
      <c r="I213" s="51"/>
      <c r="J213" s="53"/>
    </row>
    <row r="214" spans="1:10" ht="15" customHeight="1" thickBot="1" x14ac:dyDescent="0.3">
      <c r="A214" s="51"/>
      <c r="B214" s="52"/>
      <c r="C214" s="44" t="s">
        <v>4</v>
      </c>
      <c r="D214" s="268">
        <v>43379</v>
      </c>
      <c r="E214" s="268">
        <v>925.51639999999998</v>
      </c>
      <c r="F214" s="268">
        <v>18082.96787</v>
      </c>
      <c r="G214" s="268">
        <f>D214-F214</f>
        <v>25296.03213</v>
      </c>
      <c r="H214" s="268">
        <v>13976.75085</v>
      </c>
      <c r="I214" s="21"/>
      <c r="J214" s="53"/>
    </row>
    <row r="215" spans="1:10" ht="15" customHeight="1" thickBot="1" x14ac:dyDescent="0.3">
      <c r="A215" s="51"/>
      <c r="B215" s="52"/>
      <c r="C215" s="47" t="s">
        <v>39</v>
      </c>
      <c r="D215" s="268">
        <v>100</v>
      </c>
      <c r="E215" s="268">
        <v>3.7930000000000001</v>
      </c>
      <c r="F215" s="268">
        <v>16.6435</v>
      </c>
      <c r="G215" s="268">
        <f>D215-F215</f>
        <v>83.356499999999997</v>
      </c>
      <c r="H215" s="268">
        <v>6.5187099999999996</v>
      </c>
      <c r="I215" s="21"/>
      <c r="J215" s="53"/>
    </row>
    <row r="216" spans="1:10" ht="15.75" customHeight="1" thickBot="1" x14ac:dyDescent="0.3">
      <c r="A216" s="51"/>
      <c r="B216" s="52"/>
      <c r="C216" s="43" t="s">
        <v>34</v>
      </c>
      <c r="D216" s="269">
        <v>55</v>
      </c>
      <c r="E216" s="269"/>
      <c r="F216" s="269"/>
      <c r="G216" s="269">
        <f>D216-F216</f>
        <v>55</v>
      </c>
      <c r="H216" s="269"/>
      <c r="I216" s="21"/>
      <c r="J216" s="53"/>
    </row>
    <row r="217" spans="1:10" ht="16.5" customHeight="1" thickBot="1" x14ac:dyDescent="0.3">
      <c r="A217" s="51"/>
      <c r="B217" s="52"/>
      <c r="C217" s="45" t="s">
        <v>50</v>
      </c>
      <c r="D217" s="270">
        <f>SUM(D214:D216)</f>
        <v>43534</v>
      </c>
      <c r="E217" s="270">
        <f>SUM(E214:E216)</f>
        <v>929.30939999999998</v>
      </c>
      <c r="F217" s="270">
        <f>SUM(F214:F216)</f>
        <v>18099.611369999999</v>
      </c>
      <c r="G217" s="270">
        <f>D217-F217</f>
        <v>25434.388630000001</v>
      </c>
      <c r="H217" s="270">
        <f>SUM(H214:H216)</f>
        <v>13983.269560000001</v>
      </c>
      <c r="I217" s="21"/>
      <c r="J217" s="53"/>
    </row>
    <row r="218" spans="1:10" ht="17.100000000000001" customHeight="1" thickBot="1" x14ac:dyDescent="0.3">
      <c r="A218" s="51"/>
      <c r="B218" s="84"/>
      <c r="C218" s="256" t="s">
        <v>130</v>
      </c>
      <c r="D218" s="85"/>
      <c r="E218" s="85"/>
      <c r="F218" s="121"/>
      <c r="G218" s="121"/>
      <c r="H218" s="121"/>
      <c r="I218" s="121"/>
      <c r="J218" s="313"/>
    </row>
    <row r="219" spans="1:10" ht="0" hidden="1" customHeight="1" x14ac:dyDescent="0.25">
      <c r="A219" s="51"/>
      <c r="B219" s="3"/>
      <c r="C219" s="3"/>
      <c r="D219" s="3"/>
      <c r="E219" s="3"/>
      <c r="F219" s="3"/>
      <c r="G219" s="3"/>
      <c r="H219" s="3"/>
      <c r="I219" s="26"/>
      <c r="J219" s="26"/>
    </row>
    <row r="220" spans="1:10" ht="0" hidden="1" customHeight="1" x14ac:dyDescent="0.25">
      <c r="A220" s="51"/>
      <c r="B220" s="3"/>
      <c r="C220" s="3"/>
      <c r="D220" s="3"/>
      <c r="E220" s="3"/>
      <c r="F220" s="3"/>
      <c r="G220" s="3"/>
      <c r="H220" s="3"/>
      <c r="I220" s="26"/>
      <c r="J220" s="26"/>
    </row>
    <row r="221" spans="1:10" ht="0" hidden="1" customHeight="1" x14ac:dyDescent="0.2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2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2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2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2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2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2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2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2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2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2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2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2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2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2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2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2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2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2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2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2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2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2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2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2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2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2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2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2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2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25">
      <c r="A251" s="51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ht="17.100000000000001" customHeight="1" thickTop="1" x14ac:dyDescent="0.25">
      <c r="A252" s="51"/>
      <c r="B252" s="3"/>
      <c r="C252" s="3"/>
      <c r="D252" s="3"/>
      <c r="E252" s="3"/>
      <c r="F252" s="3"/>
      <c r="G252" s="3"/>
      <c r="H252" s="3"/>
      <c r="I252" s="26"/>
      <c r="J252" s="29"/>
    </row>
    <row r="253" spans="1:10" ht="30" customHeight="1" x14ac:dyDescent="0.25">
      <c r="A253" s="305"/>
      <c r="B253" s="29"/>
      <c r="C253" s="315" t="s">
        <v>48</v>
      </c>
      <c r="D253" s="29"/>
      <c r="E253" s="29"/>
      <c r="F253" s="29"/>
      <c r="G253" s="29"/>
      <c r="H253" s="29"/>
      <c r="I253" s="29"/>
      <c r="J253" s="312"/>
    </row>
    <row r="254" spans="1:10" ht="30" customHeight="1" thickBot="1" x14ac:dyDescent="0.3">
      <c r="A254" s="305"/>
      <c r="B254" s="29"/>
      <c r="C254" s="315"/>
      <c r="D254" s="29"/>
      <c r="E254" s="29"/>
      <c r="F254" s="29"/>
      <c r="G254" s="29"/>
      <c r="H254" s="29"/>
      <c r="I254" s="29"/>
      <c r="J254" s="312"/>
    </row>
    <row r="255" spans="1:10" ht="14.1" customHeight="1" thickTop="1" thickBot="1" x14ac:dyDescent="0.3">
      <c r="A255" s="51"/>
      <c r="B255" s="316"/>
      <c r="C255" s="280"/>
      <c r="D255" s="280"/>
      <c r="E255" s="280"/>
      <c r="F255" s="280"/>
      <c r="G255" s="280"/>
      <c r="H255" s="280"/>
      <c r="I255" s="280"/>
      <c r="J255" s="300"/>
    </row>
    <row r="256" spans="1:10" ht="14.1" customHeight="1" thickBot="1" x14ac:dyDescent="0.3">
      <c r="A256" s="2"/>
      <c r="B256" s="74"/>
      <c r="C256" s="394" t="s">
        <v>1</v>
      </c>
      <c r="D256" s="395"/>
      <c r="E256" s="113"/>
      <c r="F256" s="113"/>
      <c r="G256" s="75"/>
      <c r="H256" s="75"/>
      <c r="I256" s="75"/>
      <c r="J256" s="308"/>
    </row>
    <row r="257" spans="1:10" ht="14.1" customHeight="1" x14ac:dyDescent="0.25">
      <c r="A257" s="51"/>
      <c r="B257" s="77"/>
      <c r="C257" s="249" t="s">
        <v>108</v>
      </c>
      <c r="D257" s="250">
        <v>1706</v>
      </c>
      <c r="E257" s="153"/>
      <c r="F257" s="318"/>
      <c r="G257" s="91"/>
      <c r="H257" s="91"/>
      <c r="I257" s="91"/>
      <c r="J257" s="308"/>
    </row>
    <row r="258" spans="1:10" ht="14.1" customHeight="1" x14ac:dyDescent="0.25">
      <c r="A258" s="51"/>
      <c r="B258" s="77"/>
      <c r="C258" s="251" t="s">
        <v>42</v>
      </c>
      <c r="D258" s="252">
        <v>10196</v>
      </c>
      <c r="E258" s="153"/>
      <c r="F258" s="318"/>
      <c r="G258" s="91"/>
      <c r="H258" s="91"/>
      <c r="I258" s="91"/>
      <c r="J258" s="308"/>
    </row>
    <row r="259" spans="1:10" ht="13.5" customHeight="1" thickBot="1" x14ac:dyDescent="0.3">
      <c r="A259" s="51"/>
      <c r="B259" s="77"/>
      <c r="C259" s="251" t="s">
        <v>26</v>
      </c>
      <c r="D259" s="252">
        <v>382</v>
      </c>
      <c r="E259" s="153"/>
      <c r="F259" s="318"/>
      <c r="G259" s="33"/>
      <c r="H259" s="91"/>
      <c r="I259" s="91"/>
      <c r="J259" s="308"/>
    </row>
    <row r="260" spans="1:10" ht="14.25" customHeight="1" thickBot="1" x14ac:dyDescent="0.3">
      <c r="A260" s="51"/>
      <c r="B260" s="77"/>
      <c r="C260" s="253" t="s">
        <v>29</v>
      </c>
      <c r="D260" s="254">
        <f>SUM(D257:D259)</f>
        <v>12284</v>
      </c>
      <c r="E260" s="153"/>
      <c r="F260" s="113"/>
      <c r="G260" s="33"/>
      <c r="H260" s="91"/>
      <c r="I260" s="91"/>
      <c r="J260" s="319"/>
    </row>
    <row r="261" spans="1:10" ht="14.1" customHeight="1" x14ac:dyDescent="0.25">
      <c r="A261" s="51"/>
      <c r="B261" s="317"/>
      <c r="C261" s="265" t="s">
        <v>112</v>
      </c>
      <c r="D261" s="226"/>
      <c r="E261" s="154"/>
      <c r="F261" s="30"/>
      <c r="G261" s="31"/>
      <c r="H261" s="28"/>
      <c r="I261" s="28"/>
      <c r="J261" s="319"/>
    </row>
    <row r="262" spans="1:10" ht="15" customHeight="1" x14ac:dyDescent="0.25">
      <c r="A262" s="51"/>
      <c r="B262" s="317"/>
      <c r="C262" s="262" t="s">
        <v>109</v>
      </c>
      <c r="D262" s="227"/>
      <c r="E262" s="31"/>
      <c r="F262" s="28"/>
      <c r="G262" s="28"/>
      <c r="H262" s="28"/>
      <c r="I262" s="28"/>
      <c r="J262" s="53"/>
    </row>
    <row r="263" spans="1:10" ht="14.25" customHeight="1" thickBot="1" x14ac:dyDescent="0.3">
      <c r="A263" s="51"/>
      <c r="B263" s="317"/>
      <c r="C263" s="262" t="s">
        <v>111</v>
      </c>
      <c r="D263" s="31"/>
      <c r="E263" s="31"/>
      <c r="F263" s="28"/>
      <c r="G263" s="28"/>
      <c r="H263" s="28"/>
      <c r="I263" s="28"/>
      <c r="J263" s="319"/>
    </row>
    <row r="264" spans="1:10" ht="23.25" customHeight="1" x14ac:dyDescent="0.25">
      <c r="A264" s="51"/>
      <c r="B264" s="320"/>
      <c r="C264" s="274" t="s">
        <v>127</v>
      </c>
      <c r="D264" s="274"/>
      <c r="E264" s="274"/>
      <c r="F264" s="274"/>
      <c r="G264" s="274"/>
      <c r="H264" s="274"/>
      <c r="I264" s="274"/>
      <c r="J264" s="321"/>
    </row>
    <row r="265" spans="1:10" ht="14.1" customHeight="1" thickBot="1" x14ac:dyDescent="0.3">
      <c r="A265" s="51"/>
      <c r="B265" s="322"/>
      <c r="C265" s="32"/>
      <c r="D265" s="32"/>
      <c r="E265" s="32"/>
      <c r="F265" s="32"/>
      <c r="G265" s="32"/>
      <c r="H265" s="32"/>
      <c r="I265" s="32"/>
      <c r="J265" s="319"/>
    </row>
    <row r="266" spans="1:10" ht="54" customHeight="1" thickBot="1" x14ac:dyDescent="0.3">
      <c r="A266" s="51"/>
      <c r="B266" s="317"/>
      <c r="C266" s="42" t="s">
        <v>17</v>
      </c>
      <c r="D266" s="46" t="s">
        <v>18</v>
      </c>
      <c r="E266" s="42" t="str">
        <f>F22</f>
        <v>FANGST UKE 22</v>
      </c>
      <c r="F266" s="42" t="str">
        <f>G22</f>
        <v>FANGST T.O.M UKE 22</v>
      </c>
      <c r="G266" s="42" t="str">
        <f>H22</f>
        <v>RESTKVOTER UKE 22</v>
      </c>
      <c r="H266" s="42" t="str">
        <f>I22</f>
        <v>FANGST T.O.M. UKE 22 2020</v>
      </c>
      <c r="I266" s="28"/>
      <c r="J266" s="309"/>
    </row>
    <row r="267" spans="1:10" ht="14.1" customHeight="1" thickBot="1" x14ac:dyDescent="0.3">
      <c r="A267" s="38"/>
      <c r="B267" s="92"/>
      <c r="C267" s="44" t="s">
        <v>49</v>
      </c>
      <c r="D267" s="399">
        <v>1701</v>
      </c>
      <c r="E267" s="165">
        <v>13.97175</v>
      </c>
      <c r="F267" s="165">
        <v>155.94238000000001</v>
      </c>
      <c r="G267" s="401">
        <f>D267-F267-F268</f>
        <v>1258.2847300000001</v>
      </c>
      <c r="H267" s="165">
        <v>154.0205</v>
      </c>
      <c r="I267" s="93"/>
      <c r="J267" s="323"/>
    </row>
    <row r="268" spans="1:10" ht="14.1" customHeight="1" thickBot="1" x14ac:dyDescent="0.3">
      <c r="A268" s="51"/>
      <c r="B268" s="317"/>
      <c r="C268" s="47" t="s">
        <v>43</v>
      </c>
      <c r="D268" s="400"/>
      <c r="E268" s="165">
        <v>8.2961600000000004</v>
      </c>
      <c r="F268" s="165">
        <v>286.77289000000002</v>
      </c>
      <c r="G268" s="402"/>
      <c r="H268" s="165">
        <v>669.14290000000005</v>
      </c>
      <c r="I268" s="41"/>
      <c r="J268" s="309"/>
    </row>
    <row r="269" spans="1:10" ht="16.5" thickBot="1" x14ac:dyDescent="0.3">
      <c r="A269" s="38"/>
      <c r="B269" s="92"/>
      <c r="C269" s="43" t="s">
        <v>34</v>
      </c>
      <c r="D269" s="255">
        <v>5</v>
      </c>
      <c r="E269" s="166"/>
      <c r="F269" s="166">
        <v>1.212</v>
      </c>
      <c r="G269" s="165">
        <f>D269-F269</f>
        <v>3.7880000000000003</v>
      </c>
      <c r="H269" s="166">
        <v>1.2104200000000001</v>
      </c>
      <c r="I269" s="93"/>
      <c r="J269" s="324"/>
    </row>
    <row r="270" spans="1:10" ht="18.75" customHeight="1" thickBot="1" x14ac:dyDescent="0.3">
      <c r="A270" s="38"/>
      <c r="B270" s="325"/>
      <c r="C270" s="43" t="s">
        <v>53</v>
      </c>
      <c r="D270" s="266"/>
      <c r="E270" s="166">
        <v>0.377</v>
      </c>
      <c r="F270" s="166">
        <v>1.7532000000000001</v>
      </c>
      <c r="G270" s="165"/>
      <c r="H270" s="166">
        <v>1.4266799999999999</v>
      </c>
      <c r="I270" s="34"/>
      <c r="J270" s="319"/>
    </row>
    <row r="271" spans="1:10" ht="14.1" customHeight="1" thickBot="1" x14ac:dyDescent="0.3">
      <c r="A271" s="51"/>
      <c r="B271" s="317"/>
      <c r="C271" s="45" t="s">
        <v>50</v>
      </c>
      <c r="D271" s="267">
        <f>D257</f>
        <v>1706</v>
      </c>
      <c r="E271" s="167">
        <f>SUM(E267:E270)</f>
        <v>22.644909999999999</v>
      </c>
      <c r="F271" s="167">
        <f>SUM(F267:F270)</f>
        <v>445.68047000000001</v>
      </c>
      <c r="G271" s="167">
        <f>D271-F271</f>
        <v>1260.31953</v>
      </c>
      <c r="H271" s="167">
        <f>H267+H268+H269+H270</f>
        <v>825.80050000000006</v>
      </c>
      <c r="I271" s="28"/>
      <c r="J271" s="319"/>
    </row>
    <row r="272" spans="1:10" ht="14.1" customHeight="1" x14ac:dyDescent="0.25">
      <c r="A272" s="51"/>
      <c r="B272" s="317"/>
      <c r="C272" s="25"/>
      <c r="D272" s="376"/>
      <c r="E272" s="376"/>
      <c r="F272" s="376"/>
      <c r="G272" s="376"/>
      <c r="H272" s="376"/>
      <c r="I272" s="28"/>
      <c r="J272" s="319"/>
    </row>
    <row r="273" spans="1:10" ht="14.1" customHeight="1" thickBot="1" x14ac:dyDescent="0.3">
      <c r="A273" s="51"/>
      <c r="B273" s="84"/>
      <c r="C273" s="85"/>
      <c r="D273" s="85"/>
      <c r="E273" s="85"/>
      <c r="F273" s="85"/>
      <c r="G273" s="40"/>
      <c r="H273" s="85"/>
      <c r="I273" s="85"/>
      <c r="J273" s="86"/>
    </row>
    <row r="274" spans="1:10" ht="14.1" customHeight="1" thickTop="1" x14ac:dyDescent="0.25">
      <c r="A274" s="51"/>
    </row>
    <row r="275" spans="1:10" ht="14.1" customHeight="1" x14ac:dyDescent="0.25">
      <c r="A275" s="51"/>
    </row>
    <row r="276" spans="1:10" ht="14.1" customHeight="1" x14ac:dyDescent="0.25">
      <c r="A276" s="51"/>
    </row>
    <row r="277" spans="1:10" ht="14.1" customHeight="1" x14ac:dyDescent="0.25">
      <c r="A277" s="51"/>
    </row>
    <row r="278" spans="1:10" ht="14.1" customHeight="1" x14ac:dyDescent="0.25">
      <c r="A278" s="51"/>
    </row>
    <row r="279" spans="1:10" ht="14.1" customHeight="1" x14ac:dyDescent="0.25">
      <c r="A279" s="51"/>
    </row>
    <row r="280" spans="1:10" ht="14.1" customHeight="1" x14ac:dyDescent="0.25">
      <c r="A280" s="51"/>
    </row>
    <row r="281" spans="1:10" ht="30" customHeight="1" thickBot="1" x14ac:dyDescent="0.4">
      <c r="A281" s="27"/>
      <c r="B281" s="3"/>
      <c r="C281" s="314" t="s">
        <v>41</v>
      </c>
      <c r="D281" s="1"/>
      <c r="E281" s="26"/>
      <c r="F281" s="26"/>
      <c r="G281" s="26"/>
      <c r="H281" s="26"/>
      <c r="I281" s="26"/>
      <c r="J281" s="26"/>
    </row>
    <row r="282" spans="1:10" ht="17.100000000000001" customHeight="1" thickTop="1" x14ac:dyDescent="0.25">
      <c r="B282" s="358"/>
      <c r="C282" s="359"/>
      <c r="D282" s="359"/>
      <c r="E282" s="359"/>
      <c r="F282" s="359"/>
      <c r="G282" s="359"/>
      <c r="H282" s="359"/>
      <c r="I282" s="359"/>
      <c r="J282" s="360"/>
    </row>
    <row r="283" spans="1:10" ht="6" customHeight="1" thickBot="1" x14ac:dyDescent="0.3">
      <c r="B283" s="361"/>
      <c r="C283" s="113"/>
      <c r="D283" s="113"/>
      <c r="E283" s="113"/>
      <c r="F283" s="113"/>
      <c r="G283" s="113"/>
      <c r="H283" s="113"/>
      <c r="I283" s="113"/>
      <c r="J283" s="362"/>
    </row>
    <row r="284" spans="1:10" ht="18" customHeight="1" thickBot="1" x14ac:dyDescent="0.3">
      <c r="B284" s="361"/>
      <c r="C284" s="394" t="s">
        <v>1</v>
      </c>
      <c r="D284" s="395"/>
      <c r="E284" s="394" t="s">
        <v>51</v>
      </c>
      <c r="F284" s="395"/>
      <c r="G284" s="394" t="s">
        <v>52</v>
      </c>
      <c r="H284" s="395"/>
      <c r="I284" s="113"/>
      <c r="J284" s="362"/>
    </row>
    <row r="285" spans="1:10" ht="14.25" customHeight="1" x14ac:dyDescent="0.25">
      <c r="B285" s="361"/>
      <c r="C285" s="249" t="s">
        <v>105</v>
      </c>
      <c r="D285" s="250">
        <v>30216</v>
      </c>
      <c r="E285" s="257" t="s">
        <v>4</v>
      </c>
      <c r="F285" s="258">
        <v>16706</v>
      </c>
      <c r="G285" s="251" t="s">
        <v>10</v>
      </c>
      <c r="H285" s="263">
        <v>8545</v>
      </c>
      <c r="I285" s="113"/>
      <c r="J285" s="362"/>
    </row>
    <row r="286" spans="1:10" ht="14.25" customHeight="1" x14ac:dyDescent="0.25">
      <c r="B286" s="361"/>
      <c r="C286" s="251" t="s">
        <v>42</v>
      </c>
      <c r="D286" s="252">
        <v>22198</v>
      </c>
      <c r="E286" s="259" t="s">
        <v>43</v>
      </c>
      <c r="F286" s="260">
        <v>8000</v>
      </c>
      <c r="G286" s="251" t="s">
        <v>9</v>
      </c>
      <c r="H286" s="263">
        <v>2224</v>
      </c>
      <c r="I286" s="113"/>
      <c r="J286" s="362"/>
    </row>
    <row r="287" spans="1:10" ht="14.25" customHeight="1" x14ac:dyDescent="0.25">
      <c r="B287" s="361"/>
      <c r="C287" s="251"/>
      <c r="D287" s="252"/>
      <c r="E287" s="259" t="s">
        <v>36</v>
      </c>
      <c r="F287" s="260">
        <v>5500</v>
      </c>
      <c r="G287" s="251" t="s">
        <v>44</v>
      </c>
      <c r="H287" s="263">
        <v>4571</v>
      </c>
      <c r="I287" s="113"/>
      <c r="J287" s="362"/>
    </row>
    <row r="288" spans="1:10" ht="14.1" customHeight="1" thickBot="1" x14ac:dyDescent="0.3">
      <c r="B288" s="361"/>
      <c r="C288" s="251"/>
      <c r="D288" s="252"/>
      <c r="E288" s="259"/>
      <c r="F288" s="260"/>
      <c r="G288" s="251" t="s">
        <v>45</v>
      </c>
      <c r="H288" s="263">
        <v>1366</v>
      </c>
      <c r="I288" s="113"/>
      <c r="J288" s="362"/>
    </row>
    <row r="289" spans="1:10" ht="14.1" customHeight="1" thickBot="1" x14ac:dyDescent="0.3">
      <c r="B289" s="361"/>
      <c r="C289" s="253" t="s">
        <v>29</v>
      </c>
      <c r="D289" s="254">
        <v>59512</v>
      </c>
      <c r="E289" s="261" t="s">
        <v>54</v>
      </c>
      <c r="F289" s="254">
        <f>F285+F286+F287</f>
        <v>30206</v>
      </c>
      <c r="G289" s="253" t="s">
        <v>4</v>
      </c>
      <c r="H289" s="264">
        <f>SUM(H285:H288)</f>
        <v>16706</v>
      </c>
      <c r="I289" s="113"/>
      <c r="J289" s="362"/>
    </row>
    <row r="290" spans="1:10" ht="13.15" customHeight="1" x14ac:dyDescent="0.25">
      <c r="B290" s="361"/>
      <c r="C290" s="155" t="s">
        <v>119</v>
      </c>
      <c r="D290" s="259"/>
      <c r="E290" s="259"/>
      <c r="F290" s="154"/>
      <c r="G290" s="31"/>
      <c r="H290" s="30"/>
      <c r="I290" s="30"/>
      <c r="J290" s="363"/>
    </row>
    <row r="291" spans="1:10" ht="13.15" customHeight="1" x14ac:dyDescent="0.25">
      <c r="B291" s="361"/>
      <c r="C291" s="262" t="s">
        <v>79</v>
      </c>
      <c r="D291" s="31"/>
      <c r="E291" s="31"/>
      <c r="F291" s="31"/>
      <c r="G291" s="31"/>
      <c r="H291" s="28"/>
      <c r="I291" s="28"/>
      <c r="J291" s="319"/>
    </row>
    <row r="292" spans="1:10" ht="9.75" customHeight="1" x14ac:dyDescent="0.25">
      <c r="B292" s="361"/>
      <c r="C292" s="56" t="s">
        <v>110</v>
      </c>
      <c r="D292" s="28"/>
      <c r="E292" s="28"/>
      <c r="F292" s="28"/>
      <c r="G292" s="28"/>
      <c r="H292" s="28"/>
      <c r="I292" s="28"/>
      <c r="J292" s="319"/>
    </row>
    <row r="293" spans="1:10" ht="18" customHeight="1" thickBot="1" x14ac:dyDescent="0.3">
      <c r="B293" s="361"/>
      <c r="C293" s="113"/>
      <c r="D293" s="113"/>
      <c r="E293" s="113"/>
      <c r="F293" s="113"/>
      <c r="G293" s="113"/>
      <c r="H293" s="113"/>
      <c r="I293" s="113"/>
      <c r="J293" s="362"/>
    </row>
    <row r="294" spans="1:10" ht="29.25" customHeight="1" x14ac:dyDescent="0.25">
      <c r="B294" s="320"/>
      <c r="C294" s="274" t="s">
        <v>127</v>
      </c>
      <c r="D294" s="274"/>
      <c r="E294" s="274"/>
      <c r="F294" s="274"/>
      <c r="G294" s="274"/>
      <c r="H294" s="274"/>
      <c r="I294" s="274"/>
      <c r="J294" s="321"/>
    </row>
    <row r="295" spans="1:10" ht="18.75" customHeight="1" thickBot="1" x14ac:dyDescent="0.3">
      <c r="B295" s="364"/>
      <c r="C295" s="312"/>
      <c r="D295" s="312"/>
      <c r="E295" s="312"/>
      <c r="F295" s="312"/>
      <c r="G295" s="312"/>
      <c r="H295" s="312"/>
      <c r="I295" s="312"/>
      <c r="J295" s="365"/>
    </row>
    <row r="296" spans="1:10" ht="64.5" customHeight="1" thickBot="1" x14ac:dyDescent="0.3">
      <c r="B296" s="361"/>
      <c r="C296" s="328" t="s">
        <v>17</v>
      </c>
      <c r="D296" s="329" t="s">
        <v>61</v>
      </c>
      <c r="E296" s="168" t="s">
        <v>82</v>
      </c>
      <c r="F296" s="328" t="str">
        <f>F22</f>
        <v>FANGST UKE 22</v>
      </c>
      <c r="G296" s="328" t="str">
        <f>G22</f>
        <v>FANGST T.O.M UKE 22</v>
      </c>
      <c r="H296" s="328" t="str">
        <f>H22</f>
        <v>RESTKVOTER UKE 22</v>
      </c>
      <c r="I296" s="328" t="str">
        <f>I22</f>
        <v>FANGST T.O.M. UKE 22 2020</v>
      </c>
      <c r="J296" s="362"/>
    </row>
    <row r="297" spans="1:10" ht="14.1" customHeight="1" x14ac:dyDescent="0.25">
      <c r="A297" s="27"/>
      <c r="B297" s="361"/>
      <c r="C297" s="330" t="s">
        <v>14</v>
      </c>
      <c r="D297" s="331">
        <f t="shared" ref="D297:I297" si="14">D301+D300+D299+D298</f>
        <v>16706</v>
      </c>
      <c r="E297" s="331">
        <f t="shared" si="14"/>
        <v>20688</v>
      </c>
      <c r="F297" s="377">
        <f t="shared" si="14"/>
        <v>172.11212</v>
      </c>
      <c r="G297" s="377">
        <f t="shared" si="14"/>
        <v>4039.3470900000002</v>
      </c>
      <c r="H297" s="331">
        <f t="shared" si="14"/>
        <v>16648.652909999997</v>
      </c>
      <c r="I297" s="377">
        <f t="shared" si="14"/>
        <v>5549.4623699999993</v>
      </c>
      <c r="J297" s="362"/>
    </row>
    <row r="298" spans="1:10" ht="14.1" customHeight="1" x14ac:dyDescent="0.25">
      <c r="A298" s="27"/>
      <c r="B298" s="361"/>
      <c r="C298" s="333" t="s">
        <v>135</v>
      </c>
      <c r="D298" s="334">
        <v>8545</v>
      </c>
      <c r="E298" s="334">
        <v>11525</v>
      </c>
      <c r="F298" s="335"/>
      <c r="G298" s="335">
        <v>1749.7006699999999</v>
      </c>
      <c r="H298" s="335">
        <f t="shared" ref="H298:H303" si="15">E298-G298</f>
        <v>9775.2993299999998</v>
      </c>
      <c r="I298" s="335">
        <v>2758.33556</v>
      </c>
      <c r="J298" s="362"/>
    </row>
    <row r="299" spans="1:10" ht="14.1" customHeight="1" x14ac:dyDescent="0.25">
      <c r="A299" s="27"/>
      <c r="B299" s="361"/>
      <c r="C299" s="336" t="s">
        <v>9</v>
      </c>
      <c r="D299" s="334">
        <v>2224</v>
      </c>
      <c r="E299" s="334">
        <v>3000</v>
      </c>
      <c r="F299" s="335"/>
      <c r="G299" s="335">
        <v>940.21699999999998</v>
      </c>
      <c r="H299" s="335">
        <f t="shared" si="15"/>
        <v>2059.7829999999999</v>
      </c>
      <c r="I299" s="335">
        <v>903.38895000000002</v>
      </c>
      <c r="J299" s="362"/>
    </row>
    <row r="300" spans="1:10" ht="14.1" customHeight="1" x14ac:dyDescent="0.25">
      <c r="A300" s="27"/>
      <c r="B300" s="361"/>
      <c r="C300" s="336" t="s">
        <v>45</v>
      </c>
      <c r="D300" s="334">
        <v>1366</v>
      </c>
      <c r="E300" s="334">
        <v>1441</v>
      </c>
      <c r="F300" s="335">
        <v>11.641120000000001</v>
      </c>
      <c r="G300" s="335">
        <v>713.62316999999996</v>
      </c>
      <c r="H300" s="335">
        <f t="shared" si="15"/>
        <v>727.37683000000004</v>
      </c>
      <c r="I300" s="335">
        <v>1568.55926</v>
      </c>
      <c r="J300" s="362"/>
    </row>
    <row r="301" spans="1:10" ht="14.1" customHeight="1" thickBot="1" x14ac:dyDescent="0.3">
      <c r="A301" s="27"/>
      <c r="B301" s="361"/>
      <c r="C301" s="337" t="s">
        <v>134</v>
      </c>
      <c r="D301" s="338">
        <v>4571</v>
      </c>
      <c r="E301" s="338">
        <v>4722</v>
      </c>
      <c r="F301" s="335">
        <v>160.471</v>
      </c>
      <c r="G301" s="335">
        <v>635.80624999999998</v>
      </c>
      <c r="H301" s="335">
        <f t="shared" si="15"/>
        <v>4086.1937499999999</v>
      </c>
      <c r="I301" s="335">
        <v>319.17860000000002</v>
      </c>
      <c r="J301" s="362"/>
    </row>
    <row r="302" spans="1:10" ht="14.1" customHeight="1" thickBot="1" x14ac:dyDescent="0.3">
      <c r="A302" s="27"/>
      <c r="B302" s="361"/>
      <c r="C302" s="339" t="s">
        <v>36</v>
      </c>
      <c r="D302" s="340">
        <v>5500</v>
      </c>
      <c r="E302" s="340">
        <v>5500</v>
      </c>
      <c r="F302" s="341">
        <v>55.521180000000001</v>
      </c>
      <c r="G302" s="341">
        <v>1380.6034500000001</v>
      </c>
      <c r="H302" s="341">
        <f t="shared" si="15"/>
        <v>4119.3965499999995</v>
      </c>
      <c r="I302" s="341">
        <v>3369.5623399999999</v>
      </c>
      <c r="J302" s="362"/>
    </row>
    <row r="303" spans="1:10" ht="14.1" customHeight="1" x14ac:dyDescent="0.25">
      <c r="A303" s="27"/>
      <c r="B303" s="361"/>
      <c r="C303" s="330" t="s">
        <v>15</v>
      </c>
      <c r="D303" s="331">
        <v>8000</v>
      </c>
      <c r="E303" s="331">
        <v>8000</v>
      </c>
      <c r="F303" s="332">
        <f>F305+F304</f>
        <v>52.115859999999998</v>
      </c>
      <c r="G303" s="332">
        <f>G305+G304</f>
        <v>1920.0173</v>
      </c>
      <c r="H303" s="332">
        <f t="shared" si="15"/>
        <v>6079.9827000000005</v>
      </c>
      <c r="I303" s="332">
        <f>I305+I304</f>
        <v>1836.03631</v>
      </c>
      <c r="J303" s="362"/>
    </row>
    <row r="304" spans="1:10" ht="14.1" customHeight="1" x14ac:dyDescent="0.25">
      <c r="A304" s="27"/>
      <c r="B304" s="361"/>
      <c r="C304" s="336" t="s">
        <v>27</v>
      </c>
      <c r="D304" s="342"/>
      <c r="E304" s="334"/>
      <c r="F304" s="335"/>
      <c r="G304" s="335">
        <v>5.3460000000000001</v>
      </c>
      <c r="H304" s="335"/>
      <c r="I304" s="335">
        <v>296.53388999999999</v>
      </c>
      <c r="J304" s="362"/>
    </row>
    <row r="305" spans="1:10" ht="14.1" customHeight="1" thickBot="1" x14ac:dyDescent="0.3">
      <c r="A305" s="27"/>
      <c r="B305" s="361"/>
      <c r="C305" s="343" t="s">
        <v>46</v>
      </c>
      <c r="D305" s="344"/>
      <c r="E305" s="345"/>
      <c r="F305" s="346">
        <v>52.115859999999998</v>
      </c>
      <c r="G305" s="346">
        <v>1914.6713</v>
      </c>
      <c r="H305" s="346"/>
      <c r="I305" s="346">
        <v>1539.50242</v>
      </c>
      <c r="J305" s="362"/>
    </row>
    <row r="306" spans="1:10" ht="14.1" customHeight="1" thickBot="1" x14ac:dyDescent="0.3">
      <c r="A306" s="27"/>
      <c r="B306" s="361"/>
      <c r="C306" s="339" t="s">
        <v>11</v>
      </c>
      <c r="D306" s="340">
        <v>10</v>
      </c>
      <c r="E306" s="340">
        <v>10</v>
      </c>
      <c r="F306" s="341"/>
      <c r="G306" s="341">
        <v>0.18225</v>
      </c>
      <c r="H306" s="341">
        <f>E306-G306</f>
        <v>9.8177500000000002</v>
      </c>
      <c r="I306" s="341">
        <v>0.59865000000000002</v>
      </c>
      <c r="J306" s="362"/>
    </row>
    <row r="307" spans="1:10" ht="14.1" customHeight="1" thickBot="1" x14ac:dyDescent="0.3">
      <c r="A307" s="27"/>
      <c r="B307" s="361"/>
      <c r="C307" s="347" t="s">
        <v>47</v>
      </c>
      <c r="D307" s="348"/>
      <c r="E307" s="349"/>
      <c r="F307" s="341">
        <v>3.7940399999999999</v>
      </c>
      <c r="G307" s="341">
        <v>25.40456</v>
      </c>
      <c r="H307" s="341">
        <f>E307-G307</f>
        <v>-25.40456</v>
      </c>
      <c r="I307" s="341">
        <v>26.558330000000002</v>
      </c>
      <c r="J307" s="362"/>
    </row>
    <row r="308" spans="1:10" ht="19.5" thickBot="1" x14ac:dyDescent="0.3">
      <c r="A308" s="27"/>
      <c r="B308" s="361"/>
      <c r="C308" s="350" t="s">
        <v>7</v>
      </c>
      <c r="D308" s="351">
        <f t="shared" ref="D308:I308" si="16">D297+D302+D303+D306+D307</f>
        <v>30216</v>
      </c>
      <c r="E308" s="351">
        <f t="shared" si="16"/>
        <v>34198</v>
      </c>
      <c r="F308" s="352">
        <f t="shared" si="16"/>
        <v>283.54320000000001</v>
      </c>
      <c r="G308" s="352">
        <f t="shared" si="16"/>
        <v>7365.5546499999991</v>
      </c>
      <c r="H308" s="351">
        <f t="shared" si="16"/>
        <v>26832.445349999995</v>
      </c>
      <c r="I308" s="352">
        <f t="shared" si="16"/>
        <v>10782.217999999999</v>
      </c>
      <c r="J308" s="362"/>
    </row>
    <row r="309" spans="1:10" ht="14.1" customHeight="1" x14ac:dyDescent="0.25">
      <c r="A309" s="27"/>
      <c r="B309" s="361"/>
      <c r="C309" s="354" t="s">
        <v>133</v>
      </c>
      <c r="D309" s="355"/>
      <c r="E309" s="355"/>
      <c r="F309" s="355"/>
      <c r="G309" s="355"/>
      <c r="H309" s="326"/>
      <c r="I309" s="326"/>
      <c r="J309" s="362"/>
    </row>
    <row r="310" spans="1:10" ht="14.1" customHeight="1" x14ac:dyDescent="0.25">
      <c r="A310" s="27"/>
      <c r="B310" s="361"/>
      <c r="C310" s="155" t="s">
        <v>131</v>
      </c>
      <c r="D310" s="355"/>
      <c r="E310" s="355"/>
      <c r="F310" s="355"/>
      <c r="G310" s="355"/>
      <c r="H310" s="353"/>
      <c r="I310" s="326"/>
      <c r="J310" s="362"/>
    </row>
    <row r="311" spans="1:10" ht="14.1" customHeight="1" x14ac:dyDescent="0.25">
      <c r="A311" s="27"/>
      <c r="B311" s="361"/>
      <c r="C311" s="155" t="s">
        <v>132</v>
      </c>
      <c r="D311" s="355"/>
      <c r="E311" s="355"/>
      <c r="F311" s="355"/>
      <c r="G311" s="355"/>
      <c r="H311" s="326"/>
      <c r="I311" s="353"/>
      <c r="J311" s="362"/>
    </row>
    <row r="312" spans="1:10" ht="15.75" customHeight="1" thickBot="1" x14ac:dyDescent="0.3">
      <c r="A312" s="27"/>
      <c r="B312" s="366"/>
      <c r="C312" s="356" t="s">
        <v>111</v>
      </c>
      <c r="D312" s="357"/>
      <c r="E312" s="357"/>
      <c r="F312" s="357"/>
      <c r="G312" s="357"/>
      <c r="H312" s="357"/>
      <c r="I312" s="357"/>
      <c r="J312" s="367"/>
    </row>
    <row r="313" spans="1:10" ht="15.75" customHeight="1" thickTop="1" x14ac:dyDescent="0.25">
      <c r="A313" s="27"/>
      <c r="B313" s="113"/>
      <c r="C313" s="327"/>
      <c r="D313" s="141"/>
      <c r="E313" s="141"/>
      <c r="F313" s="141"/>
      <c r="G313" s="141"/>
      <c r="H313" s="141"/>
      <c r="I313" s="141"/>
      <c r="J313" s="113"/>
    </row>
    <row r="314" spans="1:10" ht="15.75" customHeight="1" x14ac:dyDescent="0.25">
      <c r="A314" s="27"/>
      <c r="B314" s="113"/>
      <c r="C314" s="327"/>
      <c r="D314" s="141"/>
      <c r="E314" s="141"/>
      <c r="F314" s="141"/>
      <c r="G314" s="141"/>
      <c r="H314" s="141"/>
      <c r="I314" s="141"/>
      <c r="J314" s="113"/>
    </row>
    <row r="315" spans="1:10" ht="14.1" customHeight="1" thickBot="1" x14ac:dyDescent="0.3">
      <c r="A315" s="27"/>
      <c r="D315" s="1"/>
    </row>
    <row r="316" spans="1:10" ht="14.1" customHeight="1" thickTop="1" x14ac:dyDescent="0.25">
      <c r="A316" s="27"/>
      <c r="B316" s="358"/>
      <c r="C316" s="359"/>
      <c r="D316" s="375"/>
      <c r="E316" s="359"/>
      <c r="F316" s="359"/>
      <c r="G316" s="359"/>
      <c r="H316" s="359"/>
      <c r="I316" s="359"/>
      <c r="J316" s="360"/>
    </row>
    <row r="317" spans="1:10" ht="14.1" customHeight="1" x14ac:dyDescent="0.25">
      <c r="A317" s="27"/>
      <c r="B317" s="361"/>
      <c r="C317" s="374" t="s">
        <v>72</v>
      </c>
      <c r="D317" s="2"/>
      <c r="E317" s="113"/>
      <c r="F317" s="113"/>
      <c r="G317" s="113"/>
      <c r="H317" s="113"/>
      <c r="I317" s="113"/>
      <c r="J317" s="362"/>
    </row>
    <row r="318" spans="1:10" ht="14.1" customHeight="1" thickBot="1" x14ac:dyDescent="0.3">
      <c r="A318" s="27"/>
      <c r="B318" s="361"/>
      <c r="C318" s="113"/>
      <c r="D318" s="2"/>
      <c r="E318" s="113"/>
      <c r="F318" s="113"/>
      <c r="G318" s="113"/>
      <c r="H318" s="113"/>
      <c r="I318" s="113"/>
      <c r="J318" s="362"/>
    </row>
    <row r="319" spans="1:10" ht="14.1" customHeight="1" thickBot="1" x14ac:dyDescent="0.3">
      <c r="A319" s="27"/>
      <c r="B319" s="361"/>
      <c r="C319" s="394" t="s">
        <v>1</v>
      </c>
      <c r="D319" s="395"/>
      <c r="E319" s="113"/>
      <c r="F319" s="113"/>
      <c r="G319" s="113"/>
      <c r="H319" s="113"/>
      <c r="I319" s="113"/>
      <c r="J319" s="362"/>
    </row>
    <row r="320" spans="1:10" ht="14.1" customHeight="1" x14ac:dyDescent="0.25">
      <c r="A320" s="27"/>
      <c r="B320" s="361"/>
      <c r="C320" s="249" t="s">
        <v>108</v>
      </c>
      <c r="D320" s="250">
        <v>2528</v>
      </c>
      <c r="E320" s="113"/>
      <c r="F320" s="113"/>
      <c r="G320" s="113"/>
      <c r="H320" s="113"/>
      <c r="I320" s="113"/>
      <c r="J320" s="362"/>
    </row>
    <row r="321" spans="1:10" ht="14.1" customHeight="1" x14ac:dyDescent="0.25">
      <c r="A321" s="27"/>
      <c r="B321" s="361"/>
      <c r="C321" s="251" t="s">
        <v>42</v>
      </c>
      <c r="D321" s="252">
        <v>3465</v>
      </c>
      <c r="E321" s="113"/>
      <c r="F321" s="113"/>
      <c r="G321" s="113"/>
      <c r="H321" s="113"/>
      <c r="I321" s="113"/>
      <c r="J321" s="362"/>
    </row>
    <row r="322" spans="1:10" ht="14.1" customHeight="1" thickBot="1" x14ac:dyDescent="0.3">
      <c r="A322" s="27"/>
      <c r="B322" s="361"/>
      <c r="C322" s="251" t="s">
        <v>26</v>
      </c>
      <c r="D322" s="252">
        <v>123</v>
      </c>
      <c r="E322" s="113"/>
      <c r="F322" s="113"/>
      <c r="G322" s="113"/>
      <c r="H322" s="113"/>
      <c r="I322" s="113"/>
      <c r="J322" s="362"/>
    </row>
    <row r="323" spans="1:10" ht="14.1" customHeight="1" thickBot="1" x14ac:dyDescent="0.3">
      <c r="A323" s="27"/>
      <c r="B323" s="361"/>
      <c r="C323" s="253" t="s">
        <v>29</v>
      </c>
      <c r="D323" s="254">
        <f>SUM(D320:D322)</f>
        <v>6116</v>
      </c>
      <c r="E323" s="113"/>
      <c r="F323" s="113"/>
      <c r="G323" s="113"/>
      <c r="H323" s="113"/>
      <c r="I323" s="113"/>
      <c r="J323" s="362"/>
    </row>
    <row r="324" spans="1:10" ht="14.1" customHeight="1" x14ac:dyDescent="0.25">
      <c r="A324" s="27"/>
      <c r="B324" s="361"/>
      <c r="C324" s="265" t="s">
        <v>113</v>
      </c>
      <c r="D324" s="260"/>
      <c r="E324" s="113"/>
      <c r="F324" s="113"/>
      <c r="G324" s="113"/>
      <c r="H324" s="113"/>
      <c r="I324" s="113"/>
      <c r="J324" s="362"/>
    </row>
    <row r="325" spans="1:10" ht="14.1" customHeight="1" x14ac:dyDescent="0.25">
      <c r="A325" s="27"/>
      <c r="B325" s="361"/>
      <c r="C325" s="56" t="s">
        <v>111</v>
      </c>
      <c r="D325" s="259"/>
      <c r="E325" s="113"/>
      <c r="F325" s="113"/>
      <c r="G325" s="113"/>
      <c r="H325" s="113"/>
      <c r="I325" s="113"/>
      <c r="J325" s="362"/>
    </row>
    <row r="326" spans="1:10" ht="14.1" customHeight="1" x14ac:dyDescent="0.25">
      <c r="A326" s="27"/>
      <c r="B326" s="361"/>
      <c r="C326" s="113"/>
      <c r="D326" s="2"/>
      <c r="E326" s="113"/>
      <c r="F326" s="113"/>
      <c r="G326" s="113"/>
      <c r="H326" s="113"/>
      <c r="I326" s="113"/>
      <c r="J326" s="362"/>
    </row>
    <row r="327" spans="1:10" ht="14.1" customHeight="1" thickBot="1" x14ac:dyDescent="0.3">
      <c r="A327" s="27"/>
      <c r="B327" s="361"/>
      <c r="C327" s="113"/>
      <c r="D327" s="113"/>
      <c r="E327" s="113"/>
      <c r="F327" s="113"/>
      <c r="G327" s="113"/>
      <c r="H327" s="113"/>
      <c r="I327" s="113"/>
      <c r="J327" s="362"/>
    </row>
    <row r="328" spans="1:10" ht="29.25" customHeight="1" thickBot="1" x14ac:dyDescent="0.3">
      <c r="A328" s="27"/>
      <c r="B328" s="320"/>
      <c r="C328" s="274" t="s">
        <v>127</v>
      </c>
      <c r="D328" s="274"/>
      <c r="E328" s="274"/>
      <c r="F328" s="274"/>
      <c r="G328" s="274"/>
      <c r="H328" s="274"/>
      <c r="I328" s="274"/>
      <c r="J328" s="321"/>
    </row>
    <row r="329" spans="1:10" ht="78" customHeight="1" thickBot="1" x14ac:dyDescent="0.3">
      <c r="A329" s="305"/>
      <c r="B329" s="364"/>
      <c r="C329" s="329" t="s">
        <v>73</v>
      </c>
      <c r="D329" s="368" t="s">
        <v>74</v>
      </c>
      <c r="E329" s="329" t="str">
        <f>F22</f>
        <v>FANGST UKE 22</v>
      </c>
      <c r="F329" s="329" t="str">
        <f>G22</f>
        <v>FANGST T.O.M UKE 22</v>
      </c>
      <c r="G329" s="369" t="str">
        <f>H22</f>
        <v>RESTKVOTER UKE 22</v>
      </c>
      <c r="H329" s="329" t="str">
        <f>I22</f>
        <v>FANGST T.O.M. UKE 22 2020</v>
      </c>
      <c r="I329" s="312"/>
      <c r="J329" s="365"/>
    </row>
    <row r="330" spans="1:10" ht="14.1" customHeight="1" thickBot="1" x14ac:dyDescent="0.3">
      <c r="A330" s="305"/>
      <c r="B330" s="361"/>
      <c r="C330" s="339" t="s">
        <v>75</v>
      </c>
      <c r="D330" s="388">
        <v>1685</v>
      </c>
      <c r="E330" s="378">
        <f>E332+E331</f>
        <v>0</v>
      </c>
      <c r="F330" s="378">
        <f>F332+F331</f>
        <v>1836.1619800000001</v>
      </c>
      <c r="G330" s="391">
        <f>D330-F330</f>
        <v>-151.16198000000009</v>
      </c>
      <c r="H330" s="378">
        <f>SUM(H331:H332)</f>
        <v>1914.5554300000001</v>
      </c>
      <c r="I330" s="113"/>
      <c r="J330" s="362"/>
    </row>
    <row r="331" spans="1:10" ht="14.1" customHeight="1" thickBot="1" x14ac:dyDescent="0.3">
      <c r="A331" s="27"/>
      <c r="B331" s="361"/>
      <c r="C331" s="370" t="s">
        <v>65</v>
      </c>
      <c r="D331" s="389"/>
      <c r="E331" s="379"/>
      <c r="F331" s="379">
        <v>1527.55943</v>
      </c>
      <c r="G331" s="392"/>
      <c r="H331" s="379">
        <v>1555.77169</v>
      </c>
      <c r="I331" s="113"/>
      <c r="J331" s="362"/>
    </row>
    <row r="332" spans="1:10" ht="14.1" customHeight="1" thickBot="1" x14ac:dyDescent="0.3">
      <c r="A332" s="27"/>
      <c r="B332" s="361"/>
      <c r="C332" s="370" t="s">
        <v>66</v>
      </c>
      <c r="D332" s="390"/>
      <c r="E332" s="380"/>
      <c r="F332" s="380">
        <v>308.60255000000001</v>
      </c>
      <c r="G332" s="393"/>
      <c r="H332" s="380">
        <v>358.78374000000002</v>
      </c>
      <c r="I332" s="113"/>
      <c r="J332" s="362"/>
    </row>
    <row r="333" spans="1:10" ht="14.1" customHeight="1" thickBot="1" x14ac:dyDescent="0.3">
      <c r="A333" s="27"/>
      <c r="B333" s="361"/>
      <c r="C333" s="339" t="s">
        <v>76</v>
      </c>
      <c r="D333" s="388">
        <v>1240</v>
      </c>
      <c r="E333" s="378">
        <f>SUM(E334:E335)</f>
        <v>57.481050000000003</v>
      </c>
      <c r="F333" s="378">
        <f>SUM(F334:F335)</f>
        <v>283.99345</v>
      </c>
      <c r="G333" s="391">
        <f>D333-F333</f>
        <v>956.00655000000006</v>
      </c>
      <c r="H333" s="378">
        <f>SUM(H334:H335)</f>
        <v>425.19010000000003</v>
      </c>
      <c r="I333" s="113"/>
      <c r="J333" s="362"/>
    </row>
    <row r="334" spans="1:10" ht="14.1" customHeight="1" thickBot="1" x14ac:dyDescent="0.3">
      <c r="A334" s="27"/>
      <c r="B334" s="361"/>
      <c r="C334" s="370" t="s">
        <v>65</v>
      </c>
      <c r="D334" s="389"/>
      <c r="E334" s="371">
        <v>44.978850000000001</v>
      </c>
      <c r="F334" s="371">
        <v>222.01175000000001</v>
      </c>
      <c r="G334" s="392"/>
      <c r="H334" s="371">
        <v>324.31790000000001</v>
      </c>
      <c r="I334" s="113"/>
      <c r="J334" s="362"/>
    </row>
    <row r="335" spans="1:10" ht="14.1" customHeight="1" thickBot="1" x14ac:dyDescent="0.3">
      <c r="A335" s="27"/>
      <c r="B335" s="361"/>
      <c r="C335" s="370" t="s">
        <v>66</v>
      </c>
      <c r="D335" s="390"/>
      <c r="E335" s="371">
        <v>12.5022</v>
      </c>
      <c r="F335" s="371">
        <v>61.981699999999996</v>
      </c>
      <c r="G335" s="393"/>
      <c r="H335" s="371">
        <v>100.87220000000001</v>
      </c>
      <c r="I335" s="113"/>
      <c r="J335" s="362"/>
    </row>
    <row r="336" spans="1:10" ht="14.1" customHeight="1" thickBot="1" x14ac:dyDescent="0.3">
      <c r="A336" s="27"/>
      <c r="B336" s="361"/>
      <c r="C336" s="339" t="s">
        <v>77</v>
      </c>
      <c r="D336" s="388">
        <v>1240</v>
      </c>
      <c r="E336" s="378">
        <f>SUM(E337:E338)</f>
        <v>0</v>
      </c>
      <c r="F336" s="378">
        <f>SUM(F337:F338)</f>
        <v>0</v>
      </c>
      <c r="G336" s="391">
        <f>D336-F336</f>
        <v>1240</v>
      </c>
      <c r="H336" s="378">
        <f>SUM(H337:H338)</f>
        <v>0</v>
      </c>
      <c r="I336" s="113"/>
      <c r="J336" s="362"/>
    </row>
    <row r="337" spans="1:10" ht="14.1" customHeight="1" thickBot="1" x14ac:dyDescent="0.3">
      <c r="A337" s="27"/>
      <c r="B337" s="361"/>
      <c r="C337" s="370" t="s">
        <v>65</v>
      </c>
      <c r="D337" s="389"/>
      <c r="E337" s="381"/>
      <c r="F337" s="381"/>
      <c r="G337" s="392"/>
      <c r="H337" s="381"/>
      <c r="I337" s="113"/>
      <c r="J337" s="362"/>
    </row>
    <row r="338" spans="1:10" ht="14.1" customHeight="1" thickBot="1" x14ac:dyDescent="0.3">
      <c r="A338" s="27"/>
      <c r="B338" s="361"/>
      <c r="C338" s="370" t="s">
        <v>66</v>
      </c>
      <c r="D338" s="390"/>
      <c r="E338" s="382"/>
      <c r="F338" s="382"/>
      <c r="G338" s="393"/>
      <c r="H338" s="382"/>
      <c r="I338" s="113"/>
      <c r="J338" s="362"/>
    </row>
    <row r="339" spans="1:10" ht="14.1" customHeight="1" thickBot="1" x14ac:dyDescent="0.3">
      <c r="A339" s="27"/>
      <c r="B339" s="361"/>
      <c r="C339" s="347" t="s">
        <v>53</v>
      </c>
      <c r="D339" s="372"/>
      <c r="E339" s="383"/>
      <c r="F339" s="383"/>
      <c r="G339" s="385"/>
      <c r="H339" s="383"/>
      <c r="I339" s="113"/>
      <c r="J339" s="362"/>
    </row>
    <row r="340" spans="1:10" ht="14.1" customHeight="1" thickBot="1" x14ac:dyDescent="0.3">
      <c r="A340" s="27"/>
      <c r="B340" s="361"/>
      <c r="C340" s="350" t="s">
        <v>50</v>
      </c>
      <c r="D340" s="373">
        <f>D330+D333+D336</f>
        <v>4165</v>
      </c>
      <c r="E340" s="384">
        <f>E330+E333+E336+E339</f>
        <v>57.481050000000003</v>
      </c>
      <c r="F340" s="384">
        <f>F330+F333+F336+F339</f>
        <v>2120.1554300000003</v>
      </c>
      <c r="G340" s="386">
        <f>SUM(G330:G339)</f>
        <v>2044.84457</v>
      </c>
      <c r="H340" s="384">
        <f>H330+H333+H336+H339</f>
        <v>2339.7455300000001</v>
      </c>
      <c r="I340" s="113"/>
      <c r="J340" s="362"/>
    </row>
    <row r="341" spans="1:10" ht="14.1" customHeight="1" x14ac:dyDescent="0.25">
      <c r="A341" s="27"/>
      <c r="B341" s="361"/>
      <c r="C341" s="113"/>
      <c r="D341" s="2"/>
      <c r="E341" s="113"/>
      <c r="F341" s="113"/>
      <c r="G341" s="113"/>
      <c r="H341" s="113"/>
      <c r="I341" s="113"/>
      <c r="J341" s="362"/>
    </row>
    <row r="342" spans="1:10" ht="14.1" customHeight="1" thickBot="1" x14ac:dyDescent="0.3">
      <c r="A342" s="27"/>
      <c r="B342" s="366"/>
      <c r="C342" s="121"/>
      <c r="D342" s="89"/>
      <c r="E342" s="121"/>
      <c r="F342" s="121"/>
      <c r="G342" s="121"/>
      <c r="H342" s="121"/>
      <c r="I342" s="121"/>
      <c r="J342" s="367"/>
    </row>
    <row r="343" spans="1:10" ht="0" hidden="1" customHeight="1" x14ac:dyDescent="0.25"/>
    <row r="344" spans="1:10" ht="0" hidden="1" customHeight="1" x14ac:dyDescent="0.25"/>
    <row r="345" spans="1:10" ht="0" hidden="1" customHeight="1" x14ac:dyDescent="0.25"/>
    <row r="346" spans="1:10" ht="0" hidden="1" customHeight="1" x14ac:dyDescent="0.25"/>
    <row r="347" spans="1:10" ht="0" hidden="1" customHeight="1" x14ac:dyDescent="0.25"/>
    <row r="348" spans="1:10" ht="0" hidden="1" customHeight="1" x14ac:dyDescent="0.25"/>
    <row r="349" spans="1:10" ht="0" hidden="1" customHeight="1" x14ac:dyDescent="0.25"/>
    <row r="350" spans="1:10" ht="0" hidden="1" customHeight="1" x14ac:dyDescent="0.25"/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5:G186"/>
    <mergeCell ref="B2:J2"/>
    <mergeCell ref="B9:J9"/>
    <mergeCell ref="C11:D11"/>
    <mergeCell ref="E11:F11"/>
    <mergeCell ref="G11:H11"/>
    <mergeCell ref="C202:D202"/>
    <mergeCell ref="G54:G58"/>
    <mergeCell ref="D54:D58"/>
    <mergeCell ref="C284:D284"/>
    <mergeCell ref="E284:F284"/>
    <mergeCell ref="G284:H284"/>
    <mergeCell ref="D267:D268"/>
    <mergeCell ref="G267:G268"/>
    <mergeCell ref="C94:D94"/>
    <mergeCell ref="E94:F94"/>
    <mergeCell ref="G94:H94"/>
    <mergeCell ref="C256:D256"/>
    <mergeCell ref="C195:G195"/>
    <mergeCell ref="C175:D175"/>
    <mergeCell ref="D185:D186"/>
    <mergeCell ref="D336:D338"/>
    <mergeCell ref="G336:G338"/>
    <mergeCell ref="C319:D319"/>
    <mergeCell ref="D330:D332"/>
    <mergeCell ref="G330:G332"/>
    <mergeCell ref="D333:D335"/>
    <mergeCell ref="G333:G33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22
&amp;"-,Normal"&amp;11(iht. motatte landings- og sluttsedler fra fiskesalgslagene; alle tallstørrelser i hele tonn)&amp;R07.06.2021
</oddHeader>
    <oddFooter>&amp;LFiskeridirektoratet&amp;CReguleringsseksjonen&amp;RSynnøve Liabø</oddFooter>
  </headerFooter>
  <rowBreaks count="2" manualBreakCount="2">
    <brk id="88" max="16383" man="1"/>
    <brk id="17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UKE_22_2021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2021-06-04T15:55:27Z</cp:lastPrinted>
  <dcterms:created xsi:type="dcterms:W3CDTF">2011-07-06T12:13:20Z</dcterms:created>
  <dcterms:modified xsi:type="dcterms:W3CDTF">2021-06-08T13:39:06Z</dcterms:modified>
</cp:coreProperties>
</file>