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49_2017" sheetId="1" r:id="rId1"/>
  </sheets>
  <definedNames>
    <definedName name="Z_14D440E4_F18A_4F78_9989_38C1B133222D_.wvu.Cols" localSheetId="0" hidden="1">UKE_49_2017!#REF!</definedName>
    <definedName name="Z_14D440E4_F18A_4F78_9989_38C1B133222D_.wvu.PrintArea" localSheetId="0" hidden="1">UKE_49_2017!$B$1:$M$214</definedName>
    <definedName name="Z_14D440E4_F18A_4F78_9989_38C1B133222D_.wvu.Rows" localSheetId="0" hidden="1">UKE_49_2017!$326:$1048576,UKE_49_2017!$215:$325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I184" i="1" l="1"/>
  <c r="G34" i="1" l="1"/>
  <c r="F132" i="1" l="1"/>
  <c r="F25" i="1" l="1"/>
  <c r="F125" i="1" l="1"/>
  <c r="F124" i="1" s="1"/>
  <c r="J32" i="1" l="1"/>
  <c r="G30" i="1" l="1"/>
  <c r="I30" i="1" s="1"/>
  <c r="I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9" i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<sst xmlns="http://schemas.openxmlformats.org/spreadsheetml/2006/main" count="227" uniqueCount="117">
  <si>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</si>
  <si>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</si>
  <si>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</si>
  <si>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</si>
  <si>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</si>
  <si>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</si>
  <si>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</si>
  <si>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</si>
  <si>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</si>
  <si>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</si>
  <si>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</si>
  <si>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</si>
  <si>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</si>
  <si>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</si>
  <si>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</si>
  <si>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</si>
  <si>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</si>
  <si>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</si>
  <si>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</si>
  <si>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</si>
  <si>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</si>
  <si>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</si>
  <si>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</si>
  <si>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</si>
  <si>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</si>
  <si>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</si>
  <si>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</si>
  <si>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</si>
  <si>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</si>
  <si>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</si>
  <si>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</si>
  <si>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</si>
  <si>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</si>
  <si>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</si>
  <si>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</si>
  <si>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</si>
  <si>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</si>
  <si>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</si>
  <si>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</si>
  <si>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</si>
  <si>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</si>
  <si>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</si>
  <si>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</si>
  <si>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</si>
  <si>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</si>
  <si>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</si>
  <si>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</si>
  <si>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</si>
  <si>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</si>
  <si>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</si>
  <si>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</si>
  <si>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</si>
  <si>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</si>
  <si>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</si>
  <si>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</si>
  <si>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</si>
  <si>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</si>
  <si>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</si>
  <si>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</si>
  <si>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</si>
  <si>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</si>
  <si>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</si>
  <si>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</si>
  <si>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</si>
  <si>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</si>
  <si>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</si>
  <si>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</si>
  <si>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</si>
  <si>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</si>
  <si>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</si>
  <si>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</si>
  <si>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</si>
  <si>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</si>
  <si>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</si>
  <si>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</si>
  <si>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</si>
  <si>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</si>
  <si>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</si>
  <si>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</si>
  <si>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</si>
  <si>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</si>
  <si>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</si>
  <si>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</si>
  <si>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</si>
  <si>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</si>
  <si>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</si>
  <si>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</si>
  <si>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</si>
  <si>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</si>
  <si>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</si>
  <si>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</si>
  <si>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</si>
  <si>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</si>
  <si>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</si>
  <si>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</si>
  <si>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</si>
  <si>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</si>
  <si>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</si>
  <si>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</si>
  <si>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</si>
  <si>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</si>
  <si>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</si>
  <si>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</si>
  <si>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</si>
  <si>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</si>
  <si>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</si>
  <si>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</si>
  <si>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</si>
  <si>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</si>
  <si>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</si>
  <si>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</si>
  <si>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</si>
  <si>
    <t>LANDET KVANTUM UKE 49</t>
  </si>
  <si>
    <t>LANDET KVANTUM T.O.M UKE 49</t>
  </si>
  <si>
    <t>LANDET KVANTUM T.O.M. UKE 49 2016</t>
  </si>
  <si>
    <r>
      <t xml:space="preserve">3 </t>
    </r>
    <r>
      <rPr>
        <sz val="9"/>
        <color theme="1"/>
        <rFont val="Calibri"/>
        <family val="2"/>
      </rPr>
      <t>Registrert rekreasjonsfiske utgjør 1 099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</si>
  <si>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445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</si>
</sst>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Normal="115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4179.2475999999997</v>
      </c>
      <c r="G21" s="339">
        <f>G22+G23</f>
        <v>116031.65760000001</v>
      </c>
      <c r="H21" s="339"/>
      <c r="I21" s="339">
        <f>I23+I22</f>
        <v>15166.342399999998</v>
      </c>
      <c r="J21" s="340">
        <f>J23+J22</f>
        <v>118783.0356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4135.7581</v>
      </c>
      <c r="G22" s="341">
        <v>115325.5074</v>
      </c>
      <c r="H22" s="341"/>
      <c r="I22" s="341">
        <f>E22-G22</f>
        <v>15122.492599999998</v>
      </c>
      <c r="J22" s="342">
        <v>117715.6437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43.4895</v>
      </c>
      <c r="G23" s="343">
        <v>706.15020000000004</v>
      </c>
      <c r="H23" s="343"/>
      <c r="I23" s="341">
        <f>E23-G23</f>
        <v>43.849799999999959</v>
      </c>
      <c r="J23" s="342">
        <v>1067.3919000000001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2161.6007999999997</v>
      </c>
      <c r="G24" s="339">
        <f>G25+G31+G32</f>
        <v>263728.83765</v>
      </c>
      <c r="H24" s="339"/>
      <c r="I24" s="339">
        <f>I25+I31+I32</f>
        <v>4793.1623500000023</v>
      </c>
      <c r="J24" s="340">
        <f>J25+J31+J32</f>
        <v>257873.85125000001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1755.8352999999997</v>
      </c>
      <c r="G25" s="345">
        <f>G26+G27+G28+G29</f>
        <v>207910.53485</v>
      </c>
      <c r="H25" s="345"/>
      <c r="I25" s="345">
        <f>I26+I27+I28+I29+I30</f>
        <v>3460.4651500000036</v>
      </c>
      <c r="J25" s="346">
        <f>J26+J27+J28+J29+J30</f>
        <v>198693.64895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622.66700000000003</v>
      </c>
      <c r="G26" s="347">
        <v>52535.921499999997</v>
      </c>
      <c r="H26" s="347">
        <v>4359</v>
      </c>
      <c r="I26" s="347">
        <f>E26-G26+H26</f>
        <v>4992.0785000000033</v>
      </c>
      <c r="J26" s="348">
        <v>50551.655700000003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671.70389999999998</v>
      </c>
      <c r="G27" s="347">
        <v>56988.457900000001</v>
      </c>
      <c r="H27" s="347">
        <v>5774</v>
      </c>
      <c r="I27" s="347">
        <f>E27-G27+H27</f>
        <v>1332.5420999999988</v>
      </c>
      <c r="J27" s="348">
        <v>53192.7912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446.42169999999999</v>
      </c>
      <c r="G28" s="347">
        <v>60602.808100000002</v>
      </c>
      <c r="H28" s="347">
        <v>5212</v>
      </c>
      <c r="I28" s="347">
        <f>E28-G28+H28</f>
        <v>-289.80810000000201</v>
      </c>
      <c r="J28" s="348">
        <v>57011.770649999999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15.0427</v>
      </c>
      <c r="G29" s="347">
        <v>37783.347349999996</v>
      </c>
      <c r="H29" s="347">
        <v>2938</v>
      </c>
      <c r="I29" s="347">
        <f>E29-G29+H29</f>
        <v>-1491.3473499999964</v>
      </c>
      <c r="J29" s="348">
        <v>37937.431400000001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1276</v>
      </c>
      <c r="G30" s="347">
        <f>SUM(H26:H29)</f>
        <v>18283</v>
      </c>
      <c r="H30" s="347"/>
      <c r="I30" s="347">
        <f>E30-G30</f>
        <v>-1083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251.19450000000001</v>
      </c>
      <c r="G31" s="345">
        <v>28584.877400000001</v>
      </c>
      <c r="H31" s="347"/>
      <c r="I31" s="345">
        <f t="shared" ref="I31" si="0">E31-G31</f>
        <v>6287.1225999999988</v>
      </c>
      <c r="J31" s="346">
        <v>27976.248800000001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154.571</v>
      </c>
      <c r="G32" s="345">
        <f>G33</f>
        <v>27233.4254</v>
      </c>
      <c r="H32" s="347"/>
      <c r="I32" s="345">
        <f>I33+I34</f>
        <v>-4954.4254000000001</v>
      </c>
      <c r="J32" s="346">
        <f>J33</f>
        <v>31203.9535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177.571-F37</f>
        <v>154.571</v>
      </c>
      <c r="G33" s="347">
        <f>30815.4254-G37</f>
        <v>27233.4254</v>
      </c>
      <c r="H33" s="347">
        <v>1692</v>
      </c>
      <c r="I33" s="347">
        <f>E33-G33+H33</f>
        <v>-5362.4254000000001</v>
      </c>
      <c r="J33" s="348">
        <v>31203.9535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133</v>
      </c>
      <c r="G34" s="350">
        <f>H33</f>
        <v>1692</v>
      </c>
      <c r="H34" s="350"/>
      <c r="I34" s="350">
        <f>E34-G34</f>
        <v>408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12.031499999999999</v>
      </c>
      <c r="G36" s="352">
        <v>501.75049999999999</v>
      </c>
      <c r="H36" s="327"/>
      <c r="I36" s="381">
        <f>E36-G36</f>
        <v>185.24950000000001</v>
      </c>
      <c r="J36" s="413">
        <v>469.98829999999998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23</v>
      </c>
      <c r="G37" s="327">
        <v>3582</v>
      </c>
      <c r="H37" s="380"/>
      <c r="I37" s="381">
        <f>E37-G37</f>
        <v>-582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6.2196999999999996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70</v>
      </c>
      <c r="H39" s="327"/>
      <c r="I39" s="381">
        <f t="shared" si="1"/>
        <v>-70</v>
      </c>
      <c r="J39" s="413">
        <v>35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6382.0995999999986</v>
      </c>
      <c r="G40" s="199">
        <f>G21+G24+G35+G36+G37+G38+G39</f>
        <v>393755.84220000007</v>
      </c>
      <c r="H40" s="199">
        <f>H26+H27+H28+H29+H33</f>
        <v>19975</v>
      </c>
      <c r="I40" s="308">
        <f>I21+I24+I35+I36+I37+I38+I39</f>
        <v>20651.157800000001</v>
      </c>
      <c r="J40" s="200">
        <f>J21+J24+J35+J36+J37+J38+J39</f>
        <v>387456.26420000003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49</v>
      </c>
      <c r="F56" s="196" t="str">
        <f>G20</f>
        <v>LANDET KVANTUM T.O.M UKE 49</v>
      </c>
      <c r="G56" s="196" t="str">
        <f>I20</f>
        <v>RESTKVOTER</v>
      </c>
      <c r="H56" s="197" t="str">
        <f>J20</f>
        <v>LANDET KVANTUM T.O.M. UKE 49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139.13640000000001</v>
      </c>
      <c r="F57" s="358">
        <v>2234.9848000000002</v>
      </c>
      <c r="G57" s="435"/>
      <c r="H57" s="398">
        <v>2088.9694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3.0817000000000001</v>
      </c>
      <c r="F58" s="405">
        <v>1761.3608999999999</v>
      </c>
      <c r="G58" s="436"/>
      <c r="H58" s="360">
        <v>1591.2435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>
        <v>3.1E-2</v>
      </c>
      <c r="F59" s="407">
        <v>87.1357</v>
      </c>
      <c r="G59" s="437"/>
      <c r="H59" s="307">
        <v>129.33199999999999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9.9205000000000005</v>
      </c>
      <c r="F60" s="358">
        <f>F61+F62+F63</f>
        <v>7705.4022999999997</v>
      </c>
      <c r="G60" s="405">
        <f>D60-F60</f>
        <v>-605.40229999999974</v>
      </c>
      <c r="H60" s="361">
        <f>H61+H62+H63</f>
        <v>7336.8901999999998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0.68410000000000004</v>
      </c>
      <c r="F61" s="370">
        <v>3467.6298999999999</v>
      </c>
      <c r="G61" s="370"/>
      <c r="H61" s="371">
        <v>3183.3640999999998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6.3912000000000004</v>
      </c>
      <c r="F62" s="370">
        <v>2929.9522000000002</v>
      </c>
      <c r="G62" s="370"/>
      <c r="H62" s="371">
        <v>2778.9560000000001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2.8452000000000002</v>
      </c>
      <c r="F63" s="388">
        <v>1307.8202000000001</v>
      </c>
      <c r="G63" s="388"/>
      <c r="H63" s="399">
        <v>1374.5700999999999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20.270299999999999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>
        <v>6.3600000000000004E-2</v>
      </c>
      <c r="F65" s="406">
        <v>62.407200000000003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152.23320000000004</v>
      </c>
      <c r="F66" s="203">
        <f>F57+F58+F59+F60+F64+F65</f>
        <v>11852.043099999999</v>
      </c>
      <c r="G66" s="203">
        <f>D66-F66</f>
        <v>372.95690000000104</v>
      </c>
      <c r="H66" s="211">
        <f>H57+H58+H59+H60+H64+H65</f>
        <v>11167.638499999999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49</v>
      </c>
      <c r="G84" s="196" t="str">
        <f>G20</f>
        <v>LANDET KVANTUM T.O.M UKE 49</v>
      </c>
      <c r="H84" s="196" t="str">
        <f>I20</f>
        <v>RESTKVOTER</v>
      </c>
      <c r="I84" s="197" t="str">
        <f>J20</f>
        <v>LANDET KVANTUM T.O.M. UKE 49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218.94209999999998</v>
      </c>
      <c r="G85" s="339">
        <f>G86+G87</f>
        <v>50523.581100000003</v>
      </c>
      <c r="H85" s="339">
        <f>H86+H87</f>
        <v>-1204.5810999999999</v>
      </c>
      <c r="I85" s="340">
        <f>I86+I87</f>
        <v>43017.414499999999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201.4323</v>
      </c>
      <c r="G86" s="341">
        <v>50233.5337</v>
      </c>
      <c r="H86" s="341">
        <f>E86-G86</f>
        <v>-1664.5337</v>
      </c>
      <c r="I86" s="342">
        <v>42713.513599999998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>
        <v>17.509799999999998</v>
      </c>
      <c r="G87" s="343">
        <v>290.04739999999998</v>
      </c>
      <c r="H87" s="343">
        <f>E87-G87</f>
        <v>459.95260000000002</v>
      </c>
      <c r="I87" s="344">
        <v>303.90089999999998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921.57889999999998</v>
      </c>
      <c r="G88" s="339">
        <f t="shared" si="2"/>
        <v>54223.88459999999</v>
      </c>
      <c r="H88" s="339">
        <f>H89+H94+H95</f>
        <v>24183.115399999999</v>
      </c>
      <c r="I88" s="340">
        <f t="shared" si="2"/>
        <v>59890.709699999999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762.70089999999993</v>
      </c>
      <c r="G89" s="345">
        <f t="shared" si="3"/>
        <v>37632.562399999995</v>
      </c>
      <c r="H89" s="345">
        <f>H90+H91+H92+H93</f>
        <v>21287.437599999997</v>
      </c>
      <c r="I89" s="346">
        <f t="shared" si="3"/>
        <v>44690.069499999998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240.9016</v>
      </c>
      <c r="G90" s="347">
        <v>7439.2946000000002</v>
      </c>
      <c r="H90" s="347">
        <f t="shared" ref="H90:H96" si="4">E90-G90</f>
        <v>9882.7053999999989</v>
      </c>
      <c r="I90" s="348">
        <v>7945.0612000000001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255.51429999999999</v>
      </c>
      <c r="G91" s="347">
        <v>9991.5696000000007</v>
      </c>
      <c r="H91" s="347">
        <f t="shared" si="4"/>
        <v>6153.4303999999993</v>
      </c>
      <c r="I91" s="348">
        <v>11644.739299999999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258.31639999999999</v>
      </c>
      <c r="G92" s="347">
        <v>12114.458199999999</v>
      </c>
      <c r="H92" s="347">
        <f t="shared" si="4"/>
        <v>5451.5418000000009</v>
      </c>
      <c r="I92" s="348">
        <v>12705.8205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7.9686000000000003</v>
      </c>
      <c r="G93" s="347">
        <v>8087.24</v>
      </c>
      <c r="H93" s="347">
        <f t="shared" si="4"/>
        <v>-200.23999999999978</v>
      </c>
      <c r="I93" s="348">
        <v>12394.4485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109.8272</v>
      </c>
      <c r="G94" s="345">
        <v>14338.155000000001</v>
      </c>
      <c r="H94" s="345">
        <f t="shared" si="4"/>
        <v>-1289.1550000000007</v>
      </c>
      <c r="I94" s="346">
        <v>12313.3127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49.050800000000002</v>
      </c>
      <c r="G95" s="356">
        <v>2253.1671999999999</v>
      </c>
      <c r="H95" s="356">
        <f t="shared" si="4"/>
        <v>4184.8328000000001</v>
      </c>
      <c r="I95" s="357">
        <v>2887.3274999999999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0.64680000000000004</v>
      </c>
      <c r="G96" s="352">
        <v>28.454000000000001</v>
      </c>
      <c r="H96" s="352">
        <f t="shared" si="4"/>
        <v>280.54599999999999</v>
      </c>
      <c r="I96" s="353">
        <v>26.009399999999999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3.9899999999999998E-2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161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1141.2076999999999</v>
      </c>
      <c r="G99" s="414">
        <f t="shared" si="6"/>
        <v>105149.9197</v>
      </c>
      <c r="H99" s="226">
        <f>H85+H88+H96+H97+H98</f>
        <v>23185.080299999998</v>
      </c>
      <c r="I99" s="200">
        <f>I85+I88+I96+I97+I98</f>
        <v>103395.13359999999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111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49</v>
      </c>
      <c r="G118" s="196" t="str">
        <f>G20</f>
        <v>LANDET KVANTUM T.O.M UKE 49</v>
      </c>
      <c r="H118" s="196" t="str">
        <f>I20</f>
        <v>RESTKVOTER</v>
      </c>
      <c r="I118" s="197" t="str">
        <f>J20</f>
        <v>LANDET KVANTUM T.O.M. UKE 49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110</v>
      </c>
      <c r="D119" s="238">
        <f>D120+D121+D122</f>
        <v>48557</v>
      </c>
      <c r="E119" s="384">
        <f>E120+E121+E122</f>
        <v>49668</v>
      </c>
      <c r="F119" s="238">
        <f>F120+F121+F122</f>
        <v>576.06209999999999</v>
      </c>
      <c r="G119" s="238">
        <f>G120+G121+G122</f>
        <v>43902.116300000002</v>
      </c>
      <c r="H119" s="358">
        <f>E119-G119</f>
        <v>5765.8836999999985</v>
      </c>
      <c r="I119" s="361">
        <f>I120+I121+I122</f>
        <v>41102.548600000002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238.9143</v>
      </c>
      <c r="G120" s="250">
        <v>37903.061000000002</v>
      </c>
      <c r="H120" s="362">
        <f t="shared" ref="H120:H126" si="7">E120-G120</f>
        <v>2144.9389999999985</v>
      </c>
      <c r="I120" s="363">
        <v>35044.2984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>
        <v>337.14780000000002</v>
      </c>
      <c r="G121" s="250">
        <v>5999.0553</v>
      </c>
      <c r="H121" s="362">
        <f t="shared" si="7"/>
        <v>3120.9447</v>
      </c>
      <c r="I121" s="363">
        <v>6058.2502000000004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>
        <v>1.097</v>
      </c>
      <c r="G123" s="301">
        <v>31552.165700000001</v>
      </c>
      <c r="H123" s="304">
        <f t="shared" si="7"/>
        <v>261.83429999999862</v>
      </c>
      <c r="I123" s="306">
        <v>28455.886999999999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1205.1829000000002</v>
      </c>
      <c r="G124" s="231">
        <f>G133+G130+G125</f>
        <v>46131.632900000004</v>
      </c>
      <c r="H124" s="366">
        <f t="shared" si="7"/>
        <v>5149.3670999999958</v>
      </c>
      <c r="I124" s="367">
        <f>I125+I130+I133</f>
        <v>47273.639300000003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109</v>
      </c>
      <c r="D125" s="394">
        <f>D126+D127+D128+D129</f>
        <v>38234</v>
      </c>
      <c r="E125" s="391">
        <f>E126+E127+E128+E129</f>
        <v>38170</v>
      </c>
      <c r="F125" s="394">
        <f>F126+F127+F128+F129</f>
        <v>1131.4315000000001</v>
      </c>
      <c r="G125" s="394">
        <f>G126+G127+G129+G128</f>
        <v>36401.833700000003</v>
      </c>
      <c r="H125" s="368">
        <f t="shared" si="7"/>
        <v>1768.1662999999971</v>
      </c>
      <c r="I125" s="369">
        <f>I126+I127+I128+I129</f>
        <v>36852.958500000001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230.45910000000001</v>
      </c>
      <c r="G126" s="246">
        <v>6626.9881999999998</v>
      </c>
      <c r="H126" s="370">
        <f t="shared" si="7"/>
        <v>5423.0118000000002</v>
      </c>
      <c r="I126" s="371">
        <v>7669.1930000000002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363.74829999999997</v>
      </c>
      <c r="G127" s="246">
        <v>9464.8513999999996</v>
      </c>
      <c r="H127" s="370">
        <f>E127-G127</f>
        <v>1376.1486000000004</v>
      </c>
      <c r="I127" s="371">
        <v>8743.5262999999995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526.83450000000005</v>
      </c>
      <c r="G128" s="246">
        <v>10579.1397</v>
      </c>
      <c r="H128" s="370">
        <f t="shared" ref="H128:H134" si="8">E128-G128</f>
        <v>-1297.1396999999997</v>
      </c>
      <c r="I128" s="371">
        <v>9949.4984000000004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10.3896</v>
      </c>
      <c r="G129" s="246">
        <v>9730.8544000000002</v>
      </c>
      <c r="H129" s="370">
        <f t="shared" si="8"/>
        <v>-3733.8544000000002</v>
      </c>
      <c r="I129" s="371">
        <v>10490.7408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>
        <v>1.5106999999999999</v>
      </c>
      <c r="G130" s="239">
        <v>3753.4879000000001</v>
      </c>
      <c r="H130" s="372">
        <f t="shared" si="8"/>
        <v>2305.5120999999999</v>
      </c>
      <c r="I130" s="373">
        <v>3910.3114999999998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>
        <v>1.5106999999999999</v>
      </c>
      <c r="G131" s="246">
        <v>3689.7123000000001</v>
      </c>
      <c r="H131" s="370">
        <f t="shared" si="8"/>
        <v>1869.2876999999999</v>
      </c>
      <c r="I131" s="371">
        <v>3777.6822999999999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63.77559999999994</v>
      </c>
      <c r="H132" s="370">
        <f t="shared" si="8"/>
        <v>436.22440000000006</v>
      </c>
      <c r="I132" s="371">
        <f>I130-I131</f>
        <v>132.62919999999986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72.240700000000004</v>
      </c>
      <c r="G133" s="263">
        <v>5976.3113000000003</v>
      </c>
      <c r="H133" s="374">
        <f t="shared" si="8"/>
        <v>1075.6886999999997</v>
      </c>
      <c r="I133" s="375">
        <v>6510.3693000000003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0.15629999999999999</v>
      </c>
      <c r="G134" s="231">
        <v>7.3791000000000002</v>
      </c>
      <c r="H134" s="395">
        <f t="shared" si="8"/>
        <v>124.62090000000001</v>
      </c>
      <c r="I134" s="396">
        <v>104.39279999999999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1.1254999999999999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1</v>
      </c>
      <c r="G137" s="229">
        <v>709</v>
      </c>
      <c r="H137" s="240">
        <f>E137-G137</f>
        <v>-709</v>
      </c>
      <c r="I137" s="303">
        <v>490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1784.6238000000003</v>
      </c>
      <c r="G138" s="188">
        <f>G119+G123+G124+G134+G135+G136+G137</f>
        <v>124522.81400000001</v>
      </c>
      <c r="H138" s="203">
        <f>E138-G138</f>
        <v>10622.185999999987</v>
      </c>
      <c r="I138" s="200">
        <f>I119+I123+I124+I134+I135+I136+I137</f>
        <v>119596.69470000001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108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107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49</v>
      </c>
      <c r="F157" s="70" t="str">
        <f>G20</f>
        <v>LANDET KVANTUM T.O.M UKE 49</v>
      </c>
      <c r="G157" s="70" t="str">
        <f>I20</f>
        <v>RESTKVOTER</v>
      </c>
      <c r="H157" s="93" t="str">
        <f>J20</f>
        <v>LANDET KVANTUM T.O.M. UKE 49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26.096499999999999</v>
      </c>
      <c r="F158" s="185">
        <v>15988.9745</v>
      </c>
      <c r="G158" s="185">
        <f>D158-F158</f>
        <v>1488.0254999999997</v>
      </c>
      <c r="H158" s="223">
        <v>17781.878400000001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2E-3</v>
      </c>
      <c r="F159" s="185">
        <v>9.4536999999999995</v>
      </c>
      <c r="G159" s="185">
        <f>D159-F159</f>
        <v>90.546300000000002</v>
      </c>
      <c r="H159" s="223">
        <v>20.012699999999999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26.098499999999998</v>
      </c>
      <c r="F161" s="187">
        <f>SUM(F158:F160)</f>
        <v>15998.4282</v>
      </c>
      <c r="G161" s="187">
        <f>D161-F161</f>
        <v>1601.5717999999997</v>
      </c>
      <c r="H161" s="210">
        <f>SUM(H158:H160)</f>
        <v>17801.891100000001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49</v>
      </c>
      <c r="G177" s="70" t="str">
        <f>G20</f>
        <v>LANDET KVANTUM T.O.M UKE 49</v>
      </c>
      <c r="H177" s="70" t="str">
        <f>I20</f>
        <v>RESTKVOTER</v>
      </c>
      <c r="I177" s="93" t="str">
        <f>J20</f>
        <v>LANDET KVANTUM T.O.M. UKE 49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44.613399999999999</v>
      </c>
      <c r="G178" s="232">
        <f t="shared" si="10"/>
        <v>40983.701300000001</v>
      </c>
      <c r="H178" s="312">
        <f t="shared" si="10"/>
        <v>-1103.7012999999988</v>
      </c>
      <c r="I178" s="317">
        <f>I179+I180+I181+I182</f>
        <v>24411.616499999996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32067.148799999999</v>
      </c>
      <c r="H179" s="310">
        <f>E179-G179</f>
        <v>-6532.148799999999</v>
      </c>
      <c r="I179" s="315">
        <v>14907.7907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2858.8602000000001</v>
      </c>
      <c r="H180" s="310">
        <f t="shared" ref="H180:H182" si="11">E180-G180</f>
        <v>3787.1397999999999</v>
      </c>
      <c r="I180" s="315">
        <v>2041.6197999999999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17.953199999999999</v>
      </c>
      <c r="G181" s="294">
        <v>1922.9294</v>
      </c>
      <c r="H181" s="310">
        <f t="shared" si="11"/>
        <v>-128.92939999999999</v>
      </c>
      <c r="I181" s="315">
        <v>2820.0295000000001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26.6602</v>
      </c>
      <c r="G182" s="409">
        <v>4134.7628999999997</v>
      </c>
      <c r="H182" s="410">
        <f t="shared" si="11"/>
        <v>1770.2371000000003</v>
      </c>
      <c r="I182" s="411">
        <v>4642.1764999999996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20.29</v>
      </c>
      <c r="G183" s="295">
        <v>2655.7116000000001</v>
      </c>
      <c r="H183" s="314">
        <f>E183-G183</f>
        <v>2844.2883999999999</v>
      </c>
      <c r="I183" s="319">
        <v>2340.1354000000001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38.54</v>
      </c>
      <c r="G184" s="232">
        <f>G185+G186</f>
        <v>5432.9492</v>
      </c>
      <c r="H184" s="312">
        <f>E184-G184</f>
        <v>2567.0508</v>
      </c>
      <c r="I184" s="317">
        <f>I185+I186</f>
        <v>4241.1529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10.771699999999999</v>
      </c>
      <c r="G185" s="294">
        <v>1770.5006000000001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27.7683</v>
      </c>
      <c r="G186" s="234">
        <v>3662.4486000000002</v>
      </c>
      <c r="H186" s="313"/>
      <c r="I186" s="318">
        <v>3120.0430999999999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>
        <v>1.7999999999999999E-2</v>
      </c>
      <c r="G187" s="295">
        <v>14.6541</v>
      </c>
      <c r="H187" s="314">
        <f>E187-G187</f>
        <v>-4.6540999999999997</v>
      </c>
      <c r="I187" s="319">
        <v>1.5959000000000001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2.0066000000000002</v>
      </c>
      <c r="G188" s="233">
        <v>105.1593</v>
      </c>
      <c r="H188" s="311">
        <f>D188-G188</f>
        <v>-105.1593</v>
      </c>
      <c r="I188" s="316">
        <v>107.7037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105.468</v>
      </c>
      <c r="G189" s="188">
        <f>G178+G183+G184+G187+G188</f>
        <v>49192.175500000005</v>
      </c>
      <c r="H189" s="203">
        <f>H178+H183+H184+H187+H188</f>
        <v>4197.8245000000015</v>
      </c>
      <c r="I189" s="200">
        <f>I178+I183+I184+I187+I188</f>
        <v>31102.204399999995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49</v>
      </c>
      <c r="F206" s="70" t="str">
        <f>G20</f>
        <v>LANDET KVANTUM T.O.M UKE 49</v>
      </c>
      <c r="G206" s="70" t="str">
        <f>I20</f>
        <v>RESTKVOTER</v>
      </c>
      <c r="H206" s="93" t="str">
        <f>J20</f>
        <v>LANDET KVANTUM T.O.M. UKE 49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10.534000000000001</v>
      </c>
      <c r="F207" s="185">
        <v>980.7337</v>
      </c>
      <c r="G207" s="185"/>
      <c r="H207" s="223">
        <v>1302.0107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22.816099999999999</v>
      </c>
      <c r="F208" s="185">
        <v>4301.6803</v>
      </c>
      <c r="G208" s="185"/>
      <c r="H208" s="223">
        <v>4113.9382999999998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>
        <v>0.17699999999999999</v>
      </c>
      <c r="F209" s="186">
        <v>8.6376000000000008</v>
      </c>
      <c r="G209" s="186"/>
      <c r="H209" s="224">
        <v>0.14749999999999999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11.694699999999999</v>
      </c>
      <c r="G210" s="186"/>
      <c r="H210" s="224">
        <v>27.486599999999999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33.527099999999997</v>
      </c>
      <c r="F211" s="187">
        <f>SUM(F207:F210)</f>
        <v>5302.7462999999998</v>
      </c>
      <c r="G211" s="187">
        <f>D211-F211</f>
        <v>982.25370000000021</v>
      </c>
      <c r="H211" s="210">
        <f>H207+H208+H209+H210</f>
        <v>5443.5830999999998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49
&amp;"-,Normal"&amp;11(iht. motatte landings- og sluttsedler fra fiskesalgslagene; alle tallstørrelser i hele tonn)&amp;R12.12.2017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UKE_49_2017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2017-11-29T09:15:01Z</cp:lastPrinted>
  <dcterms:created xsi:type="dcterms:W3CDTF">2011-07-06T12:13:20Z</dcterms:created>
  <dcterms:modified xsi:type="dcterms:W3CDTF">2017-12-12T09:09:20Z</dcterms:modified>
</cp:coreProperties>
</file>