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18_2017" sheetId="1" r:id="rId1"/>
  </sheets>
  <definedNames>
    <definedName name="Z_14D440E4_F18A_4F78_9989_38C1B133222D_.wvu.Cols" localSheetId="0" hidden="1">UKE_18_2017!#REF!</definedName>
    <definedName name="Z_14D440E4_F18A_4F78_9989_38C1B133222D_.wvu.PrintArea" localSheetId="0" hidden="1">UKE_18_2017!$B$1:$M$214</definedName>
    <definedName name="Z_14D440E4_F18A_4F78_9989_38C1B133222D_.wvu.Rows" localSheetId="0" hidden="1">UKE_18_2017!$326:$1048576,UKE_18_2017!$215:$325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I29" i="1" l="1"/>
  <c r="I28" i="1"/>
  <c r="I27" i="1"/>
  <c r="I26" i="1"/>
  <c r="I33" i="1"/>
  <c r="F34" i="1" l="1"/>
  <c r="G34" i="1"/>
  <c r="F30" i="1" l="1"/>
  <c r="G30" i="1"/>
  <c r="G33" i="1"/>
  <c r="F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0" i="1"/>
  <c r="I23" i="1"/>
  <c r="I22" i="1"/>
  <c r="I31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<sst xmlns="http://schemas.openxmlformats.org/spreadsheetml/2006/main" count="225" uniqueCount="112">
  <si>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</si>
  <si>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</si>
  <si>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</si>
  <si>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</si>
  <si>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</si>
  <si>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</si>
  <si>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</si>
  <si>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</si>
  <si>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</si>
  <si>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</si>
  <si>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</si>
  <si>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</si>
  <si>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</si>
  <si>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</si>
  <si>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</si>
  <si>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</si>
  <si>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</si>
  <si>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</si>
  <si>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</si>
  <si>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</si>
  <si>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</si>
  <si>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</si>
  <si>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</si>
  <si>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</si>
  <si>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</si>
  <si>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</si>
  <si>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</si>
  <si>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</si>
  <si>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</si>
  <si>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</si>
  <si>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</si>
  <si>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</si>
  <si>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</si>
  <si>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</si>
  <si>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</si>
  <si>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</si>
  <si>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</si>
  <si>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</si>
  <si>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</si>
  <si>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</si>
  <si>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</si>
  <si>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</si>
  <si>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</si>
  <si>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</si>
  <si>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</si>
  <si>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</si>
  <si>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</si>
  <si>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</si>
  <si>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</si>
  <si>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</si>
  <si>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</si>
  <si>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</si>
  <si>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</si>
  <si>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</si>
  <si>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</si>
  <si>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</si>
  <si>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</si>
  <si>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</si>
  <si>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</si>
  <si>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</si>
  <si>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</si>
  <si>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</si>
  <si>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</si>
  <si>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</si>
  <si>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</si>
  <si>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</si>
  <si>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</si>
  <si>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</si>
  <si>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</si>
  <si>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</si>
  <si>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</si>
  <si>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</si>
  <si>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</si>
  <si>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</si>
  <si>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</si>
  <si>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</si>
  <si>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</si>
  <si>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</si>
  <si>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</si>
  <si>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</si>
  <si>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</si>
  <si>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</si>
  <si>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</si>
  <si>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</si>
  <si>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</si>
  <si>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</si>
  <si>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</si>
  <si>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</si>
  <si>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</si>
  <si>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</si>
  <si>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</si>
  <si>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</si>
  <si>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</si>
  <si>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</si>
  <si>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</si>
  <si>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</si>
  <si>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</si>
  <si>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</si>
  <si>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</si>
  <si>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</si>
  <si>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</si>
  <si>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</si>
  <si>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</si>
  <si>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</si>
  <si>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</si>
  <si>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34 tonn, men det legges til grunn at hele avsetningen tas</t>
    </r>
  </si>
  <si>
    <t>LANDET KVANTUM UKE 18</t>
  </si>
  <si>
    <t>LANDET KVANTUM T.O.M UKE 18</t>
  </si>
  <si>
    <t>LANDET KVANTUM T.O.M. UKE 18 2016</t>
  </si>
  <si>
    <r>
      <t xml:space="preserve">3 </t>
    </r>
    <r>
      <rPr>
        <sz val="9"/>
        <color theme="1"/>
        <rFont val="Calibri"/>
        <family val="2"/>
      </rPr>
      <t>Registrert rekreasjonsfiske utgjør 857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</si>
  <si>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</t>
    </r>
  </si>
  <si>
    <r>
      <t>2</t>
    </r>
    <r>
      <rPr>
        <sz val="9"/>
        <color theme="1"/>
        <rFont val="Calibri"/>
        <family val="2"/>
      </rPr>
      <t xml:space="preserve"> Registrert rekreasjonsfiske utgjør 127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</si>
</sst>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  <font>
      <i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4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65" fillId="0" borderId="0" xfId="0" applyFont="1"/>
    <xf numFmtId="0" fontId="65" fillId="0" borderId="87" xfId="0" applyFont="1" applyBorder="1"/>
    <xf numFmtId="0" fontId="65" fillId="0" borderId="80" xfId="0" applyFont="1" applyBorder="1"/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I33" sqref="I33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6"/>
      <c r="C7" s="427"/>
      <c r="D7" s="427"/>
      <c r="E7" s="427"/>
      <c r="F7" s="427"/>
      <c r="G7" s="427"/>
      <c r="H7" s="427"/>
      <c r="I7" s="427"/>
      <c r="J7" s="427"/>
      <c r="K7" s="428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21" t="s">
        <v>2</v>
      </c>
      <c r="D9" s="422"/>
      <c r="E9" s="421" t="s">
        <v>20</v>
      </c>
      <c r="F9" s="422"/>
      <c r="G9" s="421" t="s">
        <v>21</v>
      </c>
      <c r="H9" s="422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3" t="s">
        <v>8</v>
      </c>
      <c r="C18" s="424"/>
      <c r="D18" s="424"/>
      <c r="E18" s="424"/>
      <c r="F18" s="424"/>
      <c r="G18" s="424"/>
      <c r="H18" s="424"/>
      <c r="I18" s="424"/>
      <c r="J18" s="424"/>
      <c r="K18" s="425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1254.5906</v>
      </c>
      <c r="G21" s="346">
        <f>G22+G23</f>
        <v>39008.100300000006</v>
      </c>
      <c r="H21" s="346"/>
      <c r="I21" s="346">
        <f>I23+I22</f>
        <v>91900.899699999994</v>
      </c>
      <c r="J21" s="347">
        <f>J23+J22</f>
        <v>44070.765200000002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1251.3625999999999</v>
      </c>
      <c r="G22" s="348">
        <v>38720.824800000002</v>
      </c>
      <c r="H22" s="348"/>
      <c r="I22" s="348">
        <f>E22-G22</f>
        <v>91438.175199999998</v>
      </c>
      <c r="J22" s="349">
        <v>43423.922299999998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3.2280000000000002</v>
      </c>
      <c r="G23" s="350">
        <v>287.27550000000002</v>
      </c>
      <c r="H23" s="350"/>
      <c r="I23" s="348">
        <f>E23-G23</f>
        <v>462.72449999999998</v>
      </c>
      <c r="J23" s="351">
        <v>646.84289999999999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4203.9642000000003</v>
      </c>
      <c r="G24" s="346">
        <f>G25+G31+G32</f>
        <v>209472.19995000001</v>
      </c>
      <c r="H24" s="346"/>
      <c r="I24" s="346">
        <f>I25+I31+I32</f>
        <v>59457.800050000005</v>
      </c>
      <c r="J24" s="347">
        <f>J25+J31+J32</f>
        <v>213133.5043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4016.6656000000003</v>
      </c>
      <c r="G25" s="352">
        <f>G26+G27+G28+G29</f>
        <v>172012.18955000001</v>
      </c>
      <c r="H25" s="352"/>
      <c r="I25" s="352">
        <f>I26+I27+I28+I29+I30</f>
        <v>40148.810450000004</v>
      </c>
      <c r="J25" s="353">
        <f>J26+J27+J28+J29+J30</f>
        <v>172099.35279999999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245.46600000000001</v>
      </c>
      <c r="G26" s="354">
        <v>46384.051399999997</v>
      </c>
      <c r="H26" s="412">
        <v>70</v>
      </c>
      <c r="I26" s="354">
        <f>E26-G26+H26</f>
        <v>6746.9486000000034</v>
      </c>
      <c r="J26" s="355">
        <v>46245.371800000001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637.81349999999998</v>
      </c>
      <c r="G27" s="354">
        <v>47946.143499999998</v>
      </c>
      <c r="H27" s="412">
        <v>142</v>
      </c>
      <c r="I27" s="354">
        <f>E27-G27+H27</f>
        <v>4682.8565000000017</v>
      </c>
      <c r="J27" s="355">
        <v>46776.3799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1970.9829</v>
      </c>
      <c r="G28" s="354">
        <v>47179.167200000004</v>
      </c>
      <c r="H28" s="412">
        <v>412</v>
      </c>
      <c r="I28" s="354">
        <f>E28-G28+H28</f>
        <v>8796.8327999999965</v>
      </c>
      <c r="J28" s="355">
        <v>45563.164349999999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1162.4032</v>
      </c>
      <c r="G29" s="354">
        <v>30502.827450000001</v>
      </c>
      <c r="H29" s="411">
        <v>339</v>
      </c>
      <c r="I29" s="354">
        <f>E29-G29+H29</f>
        <v>3685.1725499999993</v>
      </c>
      <c r="J29" s="355">
        <v>33514.436750000001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>
        <f>G30</f>
        <v>963</v>
      </c>
      <c r="G30" s="354">
        <f>SUM(H26:H29)</f>
        <v>963</v>
      </c>
      <c r="H30" s="354"/>
      <c r="I30" s="354">
        <f t="shared" ref="I30:I31" si="0">E30-G30</f>
        <v>16237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43.430999999999997</v>
      </c>
      <c r="G31" s="352">
        <v>12966.1803</v>
      </c>
      <c r="H31" s="352"/>
      <c r="I31" s="352">
        <f t="shared" si="0"/>
        <v>21517.8197</v>
      </c>
      <c r="J31" s="353">
        <v>12378.388999999999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143.86759999999998</v>
      </c>
      <c r="G32" s="352">
        <f>G33</f>
        <v>24493.830099999999</v>
      </c>
      <c r="H32" s="352"/>
      <c r="I32" s="352">
        <f>I33+I34</f>
        <v>-2208.8300999999992</v>
      </c>
      <c r="J32" s="353">
        <f>J33</f>
        <v>28655.762500000001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263.8676-F37</f>
        <v>143.86759999999998</v>
      </c>
      <c r="G33" s="354">
        <f>27429.8301-G37</f>
        <v>24493.830099999999</v>
      </c>
      <c r="H33" s="410">
        <v>59</v>
      </c>
      <c r="I33" s="354">
        <f>E33-G33+H33</f>
        <v>-4249.8300999999992</v>
      </c>
      <c r="J33" s="355">
        <v>28655.762500000001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>
        <f>G34</f>
        <v>59</v>
      </c>
      <c r="G34" s="357">
        <f>H33</f>
        <v>59</v>
      </c>
      <c r="H34" s="357"/>
      <c r="I34" s="357">
        <f>E34-G34</f>
        <v>2041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79.721999999999994</v>
      </c>
      <c r="G35" s="359">
        <v>2425.6882500000002</v>
      </c>
      <c r="H35" s="359"/>
      <c r="I35" s="359">
        <f>E35-G35</f>
        <v>1574.3117499999998</v>
      </c>
      <c r="J35" s="360">
        <v>2956.9114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0.67330000000000001</v>
      </c>
      <c r="G36" s="333">
        <v>391.8039</v>
      </c>
      <c r="H36" s="333"/>
      <c r="I36" s="359">
        <f>E36-G36</f>
        <v>295.1961</v>
      </c>
      <c r="J36" s="340">
        <v>373.51949999999999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120</v>
      </c>
      <c r="G37" s="333">
        <v>2936</v>
      </c>
      <c r="H37" s="409"/>
      <c r="I37" s="359">
        <f>E37-G37</f>
        <v>64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14.752599999999999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5673.7026999999998</v>
      </c>
      <c r="G40" s="199">
        <f>G21+G24+G35+G36+G37+G38+G39</f>
        <v>261233.79240000003</v>
      </c>
      <c r="H40" s="199">
        <f>H26+H27+H28+H29+H33</f>
        <v>1022</v>
      </c>
      <c r="I40" s="199">
        <f>I21+I24+I35+I36+I37+I38+I39</f>
        <v>153292.20759999999</v>
      </c>
      <c r="J40" s="211">
        <f>J21+J24+J35+J36+J37+J38+J39</f>
        <v>267534.70039999997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110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6" t="s">
        <v>1</v>
      </c>
      <c r="C47" s="427"/>
      <c r="D47" s="427"/>
      <c r="E47" s="427"/>
      <c r="F47" s="427"/>
      <c r="G47" s="427"/>
      <c r="H47" s="427"/>
      <c r="I47" s="427"/>
      <c r="J47" s="427"/>
      <c r="K47" s="428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3" t="s">
        <v>2</v>
      </c>
      <c r="D49" s="414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3" t="s">
        <v>8</v>
      </c>
      <c r="C55" s="424"/>
      <c r="D55" s="424"/>
      <c r="E55" s="424"/>
      <c r="F55" s="424"/>
      <c r="G55" s="424"/>
      <c r="H55" s="424"/>
      <c r="I55" s="424"/>
      <c r="J55" s="424"/>
      <c r="K55" s="425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18</v>
      </c>
      <c r="F56" s="196" t="str">
        <f>G20</f>
        <v>LANDET KVANTUM T.O.M UKE 18</v>
      </c>
      <c r="G56" s="196" t="str">
        <f>I20</f>
        <v>RESTKVOTER</v>
      </c>
      <c r="H56" s="197" t="str">
        <f>J20</f>
        <v>LANDET KVANTUM T.O.M. UKE 18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3"/>
      <c r="E57" s="365">
        <v>24.034500000000001</v>
      </c>
      <c r="F57" s="365">
        <v>157.2653</v>
      </c>
      <c r="G57" s="438"/>
      <c r="H57" s="242">
        <v>146.8167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4"/>
      <c r="E58" s="366"/>
      <c r="F58" s="366">
        <v>385.8605</v>
      </c>
      <c r="G58" s="439"/>
      <c r="H58" s="324">
        <v>218.96789999999999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5"/>
      <c r="E59" s="367">
        <v>1.8619000000000001</v>
      </c>
      <c r="F59" s="367">
        <v>17.9878</v>
      </c>
      <c r="G59" s="440"/>
      <c r="H59" s="325">
        <v>45.716900000000003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3.4879999999999995</v>
      </c>
      <c r="F60" s="369">
        <f>F61+F62+F63</f>
        <v>38.121200000000002</v>
      </c>
      <c r="G60" s="369">
        <f>D60-F60</f>
        <v>7061.8788000000004</v>
      </c>
      <c r="H60" s="370">
        <f>H61+H62+H63</f>
        <v>23.632400000000001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1.0189999999999999</v>
      </c>
      <c r="F61" s="235">
        <v>8.4446999999999992</v>
      </c>
      <c r="G61" s="235"/>
      <c r="H61" s="237">
        <v>6.6691000000000003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2.4689999999999999</v>
      </c>
      <c r="F62" s="235">
        <v>15.7652</v>
      </c>
      <c r="G62" s="235"/>
      <c r="H62" s="237">
        <v>7.8472999999999997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/>
      <c r="F63" s="241">
        <v>13.911300000000001</v>
      </c>
      <c r="G63" s="241"/>
      <c r="H63" s="237">
        <v>9.1159999999999997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0.18959999999999999</v>
      </c>
      <c r="F65" s="243">
        <v>6.0818000000000003</v>
      </c>
      <c r="G65" s="243"/>
      <c r="H65" s="307">
        <v>9.2333999999999996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29.573999999999998</v>
      </c>
      <c r="F66" s="312">
        <f>F57+F58+F59+F60+F64+F65</f>
        <v>606.06880000000012</v>
      </c>
      <c r="G66" s="203">
        <f>D66-F66</f>
        <v>11618.931199999999</v>
      </c>
      <c r="H66" s="211">
        <f>H57+H58+H59+H60+H64+H65</f>
        <v>444.83920000000001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6"/>
      <c r="D67" s="436"/>
      <c r="E67" s="436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6" t="s">
        <v>1</v>
      </c>
      <c r="C72" s="427"/>
      <c r="D72" s="427"/>
      <c r="E72" s="427"/>
      <c r="F72" s="427"/>
      <c r="G72" s="427"/>
      <c r="H72" s="427"/>
      <c r="I72" s="427"/>
      <c r="J72" s="427"/>
      <c r="K72" s="428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21" t="s">
        <v>2</v>
      </c>
      <c r="D74" s="422"/>
      <c r="E74" s="421" t="s">
        <v>20</v>
      </c>
      <c r="F74" s="429"/>
      <c r="G74" s="421" t="s">
        <v>21</v>
      </c>
      <c r="H74" s="422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7" t="s">
        <v>97</v>
      </c>
      <c r="D80" s="437"/>
      <c r="E80" s="437"/>
      <c r="F80" s="437"/>
      <c r="G80" s="437"/>
      <c r="H80" s="437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7"/>
      <c r="D81" s="437"/>
      <c r="E81" s="437"/>
      <c r="F81" s="437"/>
      <c r="G81" s="437"/>
      <c r="H81" s="437"/>
      <c r="I81" s="265"/>
      <c r="J81" s="265"/>
      <c r="K81" s="262"/>
      <c r="L81" s="265"/>
      <c r="M81" s="119"/>
    </row>
    <row r="82" spans="1:13" ht="14.1" customHeight="1" x14ac:dyDescent="0.25">
      <c r="B82" s="430" t="s">
        <v>8</v>
      </c>
      <c r="C82" s="431"/>
      <c r="D82" s="431"/>
      <c r="E82" s="431"/>
      <c r="F82" s="431"/>
      <c r="G82" s="431"/>
      <c r="H82" s="431"/>
      <c r="I82" s="431"/>
      <c r="J82" s="431"/>
      <c r="K82" s="432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18</v>
      </c>
      <c r="G84" s="196" t="str">
        <f>G20</f>
        <v>LANDET KVANTUM T.O.M UKE 18</v>
      </c>
      <c r="H84" s="196" t="str">
        <f>I20</f>
        <v>RESTKVOTER</v>
      </c>
      <c r="I84" s="197" t="str">
        <f>J20</f>
        <v>LANDET KVANTUM T.O.M. UKE 18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357.94240000000002</v>
      </c>
      <c r="G85" s="346">
        <f>G86+G87</f>
        <v>29270.431</v>
      </c>
      <c r="H85" s="346">
        <f>H86+H87</f>
        <v>21030.569</v>
      </c>
      <c r="I85" s="347">
        <f>I86+I87</f>
        <v>28660.990900000001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324.4264</v>
      </c>
      <c r="G86" s="348">
        <v>29020.2745</v>
      </c>
      <c r="H86" s="348">
        <f>E86-G86</f>
        <v>20530.7255</v>
      </c>
      <c r="I86" s="349">
        <v>28427.308400000002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33.515999999999998</v>
      </c>
      <c r="G87" s="350">
        <v>250.15649999999999</v>
      </c>
      <c r="H87" s="350">
        <f>E87-G87</f>
        <v>499.84350000000001</v>
      </c>
      <c r="I87" s="351">
        <v>233.6825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774.04399999999998</v>
      </c>
      <c r="G88" s="346">
        <f t="shared" si="2"/>
        <v>24427.123699999996</v>
      </c>
      <c r="H88" s="346">
        <f>H89+H94+H95</f>
        <v>52997.876299999996</v>
      </c>
      <c r="I88" s="347">
        <f t="shared" si="2"/>
        <v>28650.533200000002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749.61090000000002</v>
      </c>
      <c r="G89" s="352">
        <f t="shared" si="3"/>
        <v>16728.260299999998</v>
      </c>
      <c r="H89" s="352">
        <f>H90+H91+H92+H93</f>
        <v>40857.739699999998</v>
      </c>
      <c r="I89" s="353">
        <f t="shared" si="3"/>
        <v>22042.964800000002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42.684600000000003</v>
      </c>
      <c r="G90" s="354">
        <v>2896.6197999999999</v>
      </c>
      <c r="H90" s="354">
        <f t="shared" ref="H90:H96" si="4">E90-G90</f>
        <v>14759.3802</v>
      </c>
      <c r="I90" s="355">
        <v>3243.8524000000002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197.09039999999999</v>
      </c>
      <c r="G91" s="354">
        <v>4485.7277999999997</v>
      </c>
      <c r="H91" s="354">
        <f t="shared" si="4"/>
        <v>11968.272199999999</v>
      </c>
      <c r="I91" s="355">
        <v>5667.8453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259.93130000000002</v>
      </c>
      <c r="G92" s="354">
        <v>6092.6490000000003</v>
      </c>
      <c r="H92" s="354">
        <f t="shared" si="4"/>
        <v>11823.350999999999</v>
      </c>
      <c r="I92" s="355">
        <v>6580.8301000000001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249.90459999999999</v>
      </c>
      <c r="G93" s="354">
        <v>3253.2637</v>
      </c>
      <c r="H93" s="354">
        <f t="shared" si="4"/>
        <v>2306.7363</v>
      </c>
      <c r="I93" s="355">
        <v>6550.4369999999999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/>
      <c r="G94" s="352">
        <v>6623.2633999999998</v>
      </c>
      <c r="H94" s="352">
        <f t="shared" si="4"/>
        <v>6649.7366000000002</v>
      </c>
      <c r="I94" s="353">
        <v>5193.4710999999998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24.4331</v>
      </c>
      <c r="G95" s="363">
        <v>1075.5999999999999</v>
      </c>
      <c r="H95" s="363">
        <f t="shared" si="4"/>
        <v>5490.4</v>
      </c>
      <c r="I95" s="364">
        <v>1414.0972999999999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>
        <v>2.6200000000000001E-2</v>
      </c>
      <c r="G96" s="359">
        <v>25.5001</v>
      </c>
      <c r="H96" s="359">
        <f t="shared" si="4"/>
        <v>283.49990000000003</v>
      </c>
      <c r="I96" s="360">
        <v>24.8932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0.35570000000000002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1132.3683000000001</v>
      </c>
      <c r="G99" s="226">
        <f t="shared" si="6"/>
        <v>54023.054799999991</v>
      </c>
      <c r="H99" s="226">
        <f>H85+H88+H96+H97+H98</f>
        <v>74311.945199999987</v>
      </c>
      <c r="I99" s="200">
        <f t="shared" si="6"/>
        <v>57636.417300000001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105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6" t="s">
        <v>1</v>
      </c>
      <c r="C107" s="427"/>
      <c r="D107" s="427"/>
      <c r="E107" s="427"/>
      <c r="F107" s="427"/>
      <c r="G107" s="427"/>
      <c r="H107" s="427"/>
      <c r="I107" s="427"/>
      <c r="J107" s="427"/>
      <c r="K107" s="428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21" t="s">
        <v>2</v>
      </c>
      <c r="D109" s="422"/>
      <c r="E109" s="421" t="s">
        <v>20</v>
      </c>
      <c r="F109" s="422"/>
      <c r="G109" s="421" t="s">
        <v>21</v>
      </c>
      <c r="H109" s="422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104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3" t="s">
        <v>8</v>
      </c>
      <c r="C116" s="424"/>
      <c r="D116" s="424"/>
      <c r="E116" s="424"/>
      <c r="F116" s="424"/>
      <c r="G116" s="424"/>
      <c r="H116" s="424"/>
      <c r="I116" s="424"/>
      <c r="J116" s="424"/>
      <c r="K116" s="425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18</v>
      </c>
      <c r="G118" s="196" t="str">
        <f>G20</f>
        <v>LANDET KVANTUM T.O.M UKE 18</v>
      </c>
      <c r="H118" s="196" t="str">
        <f>I20</f>
        <v>RESTKVOTER</v>
      </c>
      <c r="I118" s="197" t="str">
        <f>J20</f>
        <v>LANDET KVANTUM T.O.M. UKE 18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584.83500000000004</v>
      </c>
      <c r="G119" s="365">
        <f>G120+G121+G122</f>
        <v>18724.608800000002</v>
      </c>
      <c r="H119" s="365">
        <f>D119-G119</f>
        <v>29832.391199999998</v>
      </c>
      <c r="I119" s="375">
        <f>I120+I121+I122</f>
        <v>14133.954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193.64250000000001</v>
      </c>
      <c r="G120" s="377">
        <v>15078.1116</v>
      </c>
      <c r="H120" s="377">
        <f t="shared" ref="H120:H126" si="7">E120-G120</f>
        <v>24876.8884</v>
      </c>
      <c r="I120" s="378">
        <v>10234.861699999999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391.1925</v>
      </c>
      <c r="G121" s="377">
        <v>3646.4971999999998</v>
      </c>
      <c r="H121" s="377">
        <f t="shared" si="7"/>
        <v>5493.5028000000002</v>
      </c>
      <c r="I121" s="378">
        <v>3899.0922999999998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>
        <v>808.92399999999998</v>
      </c>
      <c r="G123" s="309">
        <v>3216.0115999999998</v>
      </c>
      <c r="H123" s="308">
        <f t="shared" si="7"/>
        <v>28598.988400000002</v>
      </c>
      <c r="I123" s="310">
        <v>8337.4842000000008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664.7319</v>
      </c>
      <c r="G124" s="384">
        <f>G133+G130+G125</f>
        <v>23116.881999999998</v>
      </c>
      <c r="H124" s="384">
        <f t="shared" si="7"/>
        <v>28311.118000000002</v>
      </c>
      <c r="I124" s="385">
        <f>I125+I130+I133</f>
        <v>32103.546999999999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620.40229999999997</v>
      </c>
      <c r="G125" s="387">
        <f>G126+G127+G129+G128</f>
        <v>17318.4388</v>
      </c>
      <c r="H125" s="387">
        <f t="shared" si="7"/>
        <v>20931.5612</v>
      </c>
      <c r="I125" s="388">
        <f>I126+I127+I128+I129</f>
        <v>25500.6152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30.7879</v>
      </c>
      <c r="G126" s="390">
        <v>2820.3786</v>
      </c>
      <c r="H126" s="390">
        <f t="shared" si="7"/>
        <v>9249.6214</v>
      </c>
      <c r="I126" s="391">
        <v>3407.0531000000001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46.429699999999997</v>
      </c>
      <c r="G127" s="390">
        <v>4575.7861999999996</v>
      </c>
      <c r="H127" s="390">
        <f>E127-G127</f>
        <v>6284.2138000000004</v>
      </c>
      <c r="I127" s="391">
        <v>6967.7583000000004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142.9179</v>
      </c>
      <c r="G128" s="390">
        <v>4771.3251</v>
      </c>
      <c r="H128" s="390">
        <f t="shared" ref="H128:H134" si="8">E128-G128</f>
        <v>4534.6749</v>
      </c>
      <c r="I128" s="391">
        <v>7672.4652999999998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400.26679999999999</v>
      </c>
      <c r="G129" s="390">
        <v>5150.9489000000003</v>
      </c>
      <c r="H129" s="390">
        <f t="shared" si="8"/>
        <v>863.05109999999968</v>
      </c>
      <c r="I129" s="391">
        <v>7453.3384999999998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/>
      <c r="G130" s="393">
        <v>3618.4023999999999</v>
      </c>
      <c r="H130" s="393">
        <f t="shared" si="8"/>
        <v>2451.5976000000001</v>
      </c>
      <c r="I130" s="394">
        <v>3745.7269999999999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/>
      <c r="G131" s="395">
        <v>3616.5232000000001</v>
      </c>
      <c r="H131" s="395">
        <f t="shared" si="8"/>
        <v>1953.4767999999999</v>
      </c>
      <c r="I131" s="396">
        <v>3704.3804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1.8791999999998552</v>
      </c>
      <c r="H132" s="395">
        <f t="shared" si="8"/>
        <v>498.12080000000014</v>
      </c>
      <c r="I132" s="396">
        <f>I130-I131</f>
        <v>41.346599999999853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44.329599999999999</v>
      </c>
      <c r="G133" s="398">
        <v>2180.0408000000002</v>
      </c>
      <c r="H133" s="398">
        <f t="shared" si="8"/>
        <v>4927.9591999999993</v>
      </c>
      <c r="I133" s="399">
        <v>2857.2048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5.2427999999999999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4.0587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7</v>
      </c>
      <c r="H137" s="243">
        <f>E137-G137</f>
        <v>-7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2062.5495999999998</v>
      </c>
      <c r="G138" s="203">
        <f>G119+G123+G124+G134+G135+G136+G137</f>
        <v>47139.786899999999</v>
      </c>
      <c r="H138" s="203">
        <f>E138-G138</f>
        <v>88080.213099999994</v>
      </c>
      <c r="I138" s="211">
        <f>I119+I123+I124+I134+I135+I136+I137</f>
        <v>56592.227999999996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3" t="s">
        <v>2</v>
      </c>
      <c r="D148" s="414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18</v>
      </c>
      <c r="F157" s="70" t="str">
        <f>G20</f>
        <v>LANDET KVANTUM T.O.M UKE 18</v>
      </c>
      <c r="G157" s="70" t="str">
        <f>I20</f>
        <v>RESTKVOTER</v>
      </c>
      <c r="H157" s="93" t="str">
        <f>J20</f>
        <v>LANDET KVANTUM T.O.M. UKE 18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6.4676</v>
      </c>
      <c r="F158" s="185">
        <v>678.56820000000005</v>
      </c>
      <c r="G158" s="185">
        <f>D158-F158</f>
        <v>16798.431799999998</v>
      </c>
      <c r="H158" s="223">
        <v>823.55949999999996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1.992</v>
      </c>
      <c r="G159" s="185">
        <f>D159-F159</f>
        <v>98.007999999999996</v>
      </c>
      <c r="H159" s="223">
        <v>2.9260000000000002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6.4676</v>
      </c>
      <c r="F161" s="187">
        <f>SUM(F158:F160)</f>
        <v>680.56020000000001</v>
      </c>
      <c r="G161" s="187">
        <f>D161-F161</f>
        <v>16919.4398</v>
      </c>
      <c r="H161" s="210">
        <f>SUM(H158:H160)</f>
        <v>826.4855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8" t="s">
        <v>1</v>
      </c>
      <c r="C164" s="419"/>
      <c r="D164" s="419"/>
      <c r="E164" s="419"/>
      <c r="F164" s="419"/>
      <c r="G164" s="419"/>
      <c r="H164" s="419"/>
      <c r="I164" s="419"/>
      <c r="J164" s="419"/>
      <c r="K164" s="420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3" t="s">
        <v>2</v>
      </c>
      <c r="D166" s="414"/>
      <c r="E166" s="413" t="s">
        <v>56</v>
      </c>
      <c r="F166" s="414"/>
      <c r="G166" s="413" t="s">
        <v>57</v>
      </c>
      <c r="H166" s="414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5" t="s">
        <v>8</v>
      </c>
      <c r="C175" s="416"/>
      <c r="D175" s="416"/>
      <c r="E175" s="416"/>
      <c r="F175" s="416"/>
      <c r="G175" s="416"/>
      <c r="H175" s="416"/>
      <c r="I175" s="416"/>
      <c r="J175" s="416"/>
      <c r="K175" s="417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18</v>
      </c>
      <c r="G177" s="70" t="str">
        <f>G20</f>
        <v>LANDET KVANTUM T.O.M UKE 18</v>
      </c>
      <c r="H177" s="70" t="str">
        <f>I20</f>
        <v>RESTKVOTER</v>
      </c>
      <c r="I177" s="93" t="str">
        <f>J20</f>
        <v>LANDET KVANTUM T.O.M. UKE 18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1666.3610000000001</v>
      </c>
      <c r="G178" s="316">
        <f t="shared" si="10"/>
        <v>18818.758499999996</v>
      </c>
      <c r="H178" s="316">
        <f t="shared" si="10"/>
        <v>21061.2415</v>
      </c>
      <c r="I178" s="321">
        <f t="shared" si="10"/>
        <v>14680.207299999998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>
        <v>965.39490000000001</v>
      </c>
      <c r="G179" s="314">
        <v>15701.513000000001</v>
      </c>
      <c r="H179" s="314">
        <f>E179-G179</f>
        <v>9833.4869999999992</v>
      </c>
      <c r="I179" s="319">
        <v>11499.0173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>
        <v>623.06330000000003</v>
      </c>
      <c r="G180" s="314">
        <v>2102.1842999999999</v>
      </c>
      <c r="H180" s="314">
        <f t="shared" ref="H180:H182" si="11">E180-G180</f>
        <v>4543.8157000000001</v>
      </c>
      <c r="I180" s="319">
        <v>1183.7292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49.9392</v>
      </c>
      <c r="G181" s="314">
        <v>778.80939999999998</v>
      </c>
      <c r="H181" s="314">
        <f t="shared" si="11"/>
        <v>1015.1906</v>
      </c>
      <c r="I181" s="319">
        <v>1716.1877999999999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27.9636</v>
      </c>
      <c r="G182" s="314">
        <v>236.2518</v>
      </c>
      <c r="H182" s="314">
        <f t="shared" si="11"/>
        <v>5668.7482</v>
      </c>
      <c r="I182" s="319">
        <v>281.27300000000002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>
        <v>435.92</v>
      </c>
      <c r="G183" s="315">
        <v>1360.6790000000001</v>
      </c>
      <c r="H183" s="315">
        <f>E183-G183</f>
        <v>4139.3209999999999</v>
      </c>
      <c r="I183" s="320">
        <v>1040.5045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26.634</v>
      </c>
      <c r="G184" s="316">
        <f>G185+G186</f>
        <v>2732.1102000000001</v>
      </c>
      <c r="H184" s="316">
        <f>E184-G184</f>
        <v>5267.8897999999999</v>
      </c>
      <c r="I184" s="321">
        <f>I185+I186</f>
        <v>1485.7420999999999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1338.0341000000001</v>
      </c>
      <c r="H185" s="314"/>
      <c r="I185" s="319">
        <v>835.61590000000001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26.634</v>
      </c>
      <c r="G186" s="317">
        <v>1394.0761</v>
      </c>
      <c r="H186" s="317"/>
      <c r="I186" s="322">
        <v>650.12620000000004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7.0448000000000004</v>
      </c>
      <c r="H187" s="318">
        <f>E187-G187</f>
        <v>2.9551999999999996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>
        <v>1</v>
      </c>
      <c r="G188" s="315">
        <v>9</v>
      </c>
      <c r="H188" s="315">
        <f>D188-G188</f>
        <v>-9</v>
      </c>
      <c r="I188" s="320">
        <v>26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2129.915</v>
      </c>
      <c r="G189" s="203">
        <f>G178+G183+G184+G187+G188</f>
        <v>22927.592499999995</v>
      </c>
      <c r="H189" s="203">
        <f>H178+H183+H184+H187+H188</f>
        <v>30462.407500000001</v>
      </c>
      <c r="I189" s="200">
        <f>I178+I183+I184+I187+I188</f>
        <v>17232.453899999997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8" t="s">
        <v>1</v>
      </c>
      <c r="C194" s="419"/>
      <c r="D194" s="419"/>
      <c r="E194" s="419"/>
      <c r="F194" s="419"/>
      <c r="G194" s="419"/>
      <c r="H194" s="419"/>
      <c r="I194" s="419"/>
      <c r="J194" s="419"/>
      <c r="K194" s="420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3" t="s">
        <v>2</v>
      </c>
      <c r="D196" s="414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5" t="s">
        <v>8</v>
      </c>
      <c r="C204" s="416"/>
      <c r="D204" s="416"/>
      <c r="E204" s="416"/>
      <c r="F204" s="416"/>
      <c r="G204" s="416"/>
      <c r="H204" s="416"/>
      <c r="I204" s="416"/>
      <c r="J204" s="416"/>
      <c r="K204" s="417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18</v>
      </c>
      <c r="F206" s="70" t="str">
        <f>G20</f>
        <v>LANDET KVANTUM T.O.M UKE 18</v>
      </c>
      <c r="G206" s="70" t="str">
        <f>I20</f>
        <v>RESTKVOTER</v>
      </c>
      <c r="H206" s="93" t="str">
        <f>J20</f>
        <v>LANDET KVANTUM T.O.M. UKE 18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27.712900000000001</v>
      </c>
      <c r="F207" s="185">
        <v>364.99549999999999</v>
      </c>
      <c r="G207" s="185"/>
      <c r="H207" s="223">
        <v>630.46799999999996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5.0484</v>
      </c>
      <c r="F208" s="185">
        <v>1150.9902999999999</v>
      </c>
      <c r="G208" s="185"/>
      <c r="H208" s="223">
        <v>876.25940000000003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3.5941000000000001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0.68010000000000004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32.761299999999999</v>
      </c>
      <c r="F211" s="187">
        <f>SUM(F207:F210)</f>
        <v>1520.7666999999999</v>
      </c>
      <c r="G211" s="187">
        <f>D211-F211</f>
        <v>4764.2332999999999</v>
      </c>
      <c r="H211" s="210">
        <f>H207+H208+H209+H210</f>
        <v>1507.4075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18
&amp;"-,Normal"&amp;11(iht. motatte landings- og sluttsedler fra fiskesalgslagene; alle tallstørrelser i hele tonn)&amp;R09.05.2017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2017-05-19T09:06:46Z</dcterms:modified>
</cp:coreProperties>
</file>