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5\"/>
    </mc:Choice>
  </mc:AlternateContent>
  <bookViews>
    <workbookView xWindow="315" yWindow="0" windowWidth="14625" windowHeight="8340" tabRatio="419"/>
  </bookViews>
  <sheets>
    <sheet name="UKE_15_2015" sheetId="1" r:id="rId1"/>
  </sheets>
  <definedNames>
    <definedName name="_xlnm.Print_Area" localSheetId="0">UKE_15_2015!$A$1:$L$217</definedName>
    <definedName name="Z_14D440E4_F18A_4F78_9989_38C1B133222D_.wvu.Cols" localSheetId="0" hidden="1">UKE_15_2015!#REF!</definedName>
    <definedName name="Z_14D440E4_F18A_4F78_9989_38C1B133222D_.wvu.PrintArea" localSheetId="0" hidden="1">UKE_15_2015!$B$1:$L$217</definedName>
    <definedName name="Z_14D440E4_F18A_4F78_9989_38C1B133222D_.wvu.Rows" localSheetId="0" hidden="1">UKE_15_2015!$329:$1048576,UKE_15_2015!$218:$328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4" i="1" l="1"/>
  <c r="F30" i="1"/>
  <c r="F33" i="1" l="1"/>
  <c r="H163" i="1" l="1"/>
  <c r="H214" i="1" l="1"/>
  <c r="F214" i="1"/>
  <c r="G214" i="1" s="1"/>
  <c r="E214" i="1"/>
  <c r="H209" i="1"/>
  <c r="G209" i="1"/>
  <c r="F209" i="1"/>
  <c r="E209" i="1"/>
  <c r="D203" i="1"/>
  <c r="D192" i="1"/>
  <c r="G191" i="1"/>
  <c r="G190" i="1"/>
  <c r="H189" i="1"/>
  <c r="F189" i="1"/>
  <c r="E189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D142" i="1"/>
  <c r="G141" i="1"/>
  <c r="G140" i="1"/>
  <c r="G139" i="1"/>
  <c r="G138" i="1"/>
  <c r="G137" i="1"/>
  <c r="G135" i="1"/>
  <c r="H134" i="1"/>
  <c r="F134" i="1"/>
  <c r="E134" i="1"/>
  <c r="D134" i="1"/>
  <c r="G133" i="1"/>
  <c r="G132" i="1"/>
  <c r="G131" i="1"/>
  <c r="G130" i="1"/>
  <c r="H129" i="1"/>
  <c r="H128" i="1" s="1"/>
  <c r="F129" i="1"/>
  <c r="E129" i="1"/>
  <c r="E128" i="1" s="1"/>
  <c r="D129" i="1"/>
  <c r="D128" i="1"/>
  <c r="G127" i="1"/>
  <c r="G126" i="1"/>
  <c r="G125" i="1"/>
  <c r="G124" i="1"/>
  <c r="H123" i="1"/>
  <c r="F123" i="1"/>
  <c r="E123" i="1"/>
  <c r="D123" i="1"/>
  <c r="H122" i="1"/>
  <c r="G122" i="1"/>
  <c r="F122" i="1"/>
  <c r="E122" i="1"/>
  <c r="H117" i="1"/>
  <c r="F117" i="1"/>
  <c r="D117" i="1"/>
  <c r="D104" i="1"/>
  <c r="G103" i="1"/>
  <c r="G101" i="1"/>
  <c r="G100" i="1"/>
  <c r="G99" i="1"/>
  <c r="G98" i="1"/>
  <c r="G97" i="1"/>
  <c r="G96" i="1"/>
  <c r="G95" i="1"/>
  <c r="G94" i="1"/>
  <c r="G93" i="1"/>
  <c r="H92" i="1"/>
  <c r="G92" i="1"/>
  <c r="G91" i="1" s="1"/>
  <c r="F92" i="1"/>
  <c r="E92" i="1"/>
  <c r="D92" i="1"/>
  <c r="H91" i="1"/>
  <c r="H104" i="1" s="1"/>
  <c r="F91" i="1"/>
  <c r="E91" i="1"/>
  <c r="E104" i="1" s="1"/>
  <c r="D91" i="1"/>
  <c r="G90" i="1"/>
  <c r="G88" i="1" s="1"/>
  <c r="G89" i="1"/>
  <c r="H88" i="1"/>
  <c r="F88" i="1"/>
  <c r="E88" i="1"/>
  <c r="D88" i="1"/>
  <c r="H87" i="1"/>
  <c r="G87" i="1"/>
  <c r="F87" i="1"/>
  <c r="E87" i="1"/>
  <c r="H81" i="1"/>
  <c r="F81" i="1"/>
  <c r="D81" i="1"/>
  <c r="E69" i="1"/>
  <c r="G67" i="1"/>
  <c r="H63" i="1"/>
  <c r="H69" i="1" s="1"/>
  <c r="F63" i="1"/>
  <c r="F69" i="1" s="1"/>
  <c r="G69" i="1" s="1"/>
  <c r="E63" i="1"/>
  <c r="H59" i="1"/>
  <c r="G59" i="1"/>
  <c r="F59" i="1"/>
  <c r="E59" i="1"/>
  <c r="D42" i="1"/>
  <c r="H41" i="1"/>
  <c r="H40" i="1"/>
  <c r="H39" i="1"/>
  <c r="H38" i="1"/>
  <c r="H37" i="1"/>
  <c r="H36" i="1"/>
  <c r="H35" i="1"/>
  <c r="H34" i="1"/>
  <c r="H33" i="1"/>
  <c r="I32" i="1"/>
  <c r="F32" i="1"/>
  <c r="E32" i="1"/>
  <c r="D32" i="1"/>
  <c r="H31" i="1"/>
  <c r="H30" i="1"/>
  <c r="H29" i="1"/>
  <c r="H28" i="1"/>
  <c r="H27" i="1"/>
  <c r="H26" i="1"/>
  <c r="I25" i="1"/>
  <c r="I24" i="1" s="1"/>
  <c r="I42" i="1" s="1"/>
  <c r="F25" i="1"/>
  <c r="E25" i="1"/>
  <c r="E24" i="1" s="1"/>
  <c r="E42" i="1" s="1"/>
  <c r="D25" i="1"/>
  <c r="D24" i="1"/>
  <c r="H23" i="1"/>
  <c r="H22" i="1"/>
  <c r="I21" i="1"/>
  <c r="F21" i="1"/>
  <c r="E21" i="1"/>
  <c r="D21" i="1"/>
  <c r="H14" i="1"/>
  <c r="F14" i="1"/>
  <c r="D14" i="1"/>
  <c r="H21" i="1" l="1"/>
  <c r="H32" i="1"/>
  <c r="H25" i="1"/>
  <c r="G129" i="1"/>
  <c r="G123" i="1"/>
  <c r="F128" i="1"/>
  <c r="G128" i="1" s="1"/>
  <c r="G142" i="1" s="1"/>
  <c r="H142" i="1"/>
  <c r="F104" i="1"/>
  <c r="G104" i="1"/>
  <c r="G63" i="1"/>
  <c r="F24" i="1"/>
  <c r="F42" i="1"/>
  <c r="G180" i="1"/>
  <c r="G192" i="1" s="1"/>
  <c r="G134" i="1"/>
  <c r="E142" i="1"/>
  <c r="H24" i="1" l="1"/>
  <c r="H42" i="1" s="1"/>
  <c r="F142" i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<sst xmlns="http://schemas.openxmlformats.org/spreadsheetml/2006/main" count="232" uniqueCount="115">
  <si>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</si>
  <si>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</si>
  <si>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</si>
  <si>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</si>
  <si>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</si>
  <si>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</si>
  <si>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</si>
  <si>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</si>
  <si>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</si>
  <si>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</si>
  <si>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</si>
  <si>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</si>
  <si>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</si>
  <si>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</si>
  <si>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</si>
  <si>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</si>
  <si>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</si>
  <si>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</si>
  <si>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</si>
  <si>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</si>
  <si>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</si>
  <si>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</si>
  <si>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</si>
  <si>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</si>
  <si>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</si>
  <si>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</si>
  <si>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</si>
  <si>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</si>
  <si>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</si>
  <si>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</si>
  <si>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</si>
  <si>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</si>
  <si>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</si>
  <si>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</si>
  <si>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</si>
  <si>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</si>
  <si>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</si>
  <si>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</si>
  <si>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</si>
  <si>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</si>
  <si>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</si>
  <si>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</si>
  <si>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</si>
  <si>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</si>
  <si>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</si>
  <si>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</si>
  <si>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</si>
  <si>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</si>
  <si>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</si>
  <si>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</si>
  <si>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</si>
  <si>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</si>
  <si>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</si>
  <si>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</si>
  <si>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</si>
  <si>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</si>
  <si>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</si>
  <si>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</si>
  <si>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</si>
  <si>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</si>
  <si>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</si>
  <si>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</si>
  <si>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</si>
  <si>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</si>
  <si>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</si>
  <si>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</si>
  <si>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</si>
  <si>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</si>
  <si>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</si>
  <si>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</si>
  <si>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</si>
  <si>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</si>
  <si>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</si>
  <si>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</si>
  <si>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</si>
  <si>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</si>
  <si>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</si>
  <si>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</si>
  <si>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</si>
  <si>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</si>
  <si>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</si>
  <si>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</si>
  <si>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</si>
  <si>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</si>
  <si>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</si>
  <si>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</si>
  <si>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</si>
  <si>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</si>
  <si>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</si>
  <si>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</si>
  <si>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</si>
  <si>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</si>
  <si>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</si>
  <si>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</si>
  <si>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</si>
  <si>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</si>
  <si>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</si>
  <si>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</si>
  <si>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</si>
  <si>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</si>
  <si>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</si>
  <si>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</si>
  <si>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</si>
  <si>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</si>
  <si>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</si>
  <si>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</si>
  <si>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</si>
  <si>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</si>
  <si>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t>LANDET KVANTUM UKE 15</t>
  </si>
  <si>
    <t>LANDET KVANTUM T.O.M UKE 15</t>
  </si>
  <si>
    <t>LANDET KVANTUM T.O.M. UKE 15 2014</t>
  </si>
  <si>
    <r>
      <t xml:space="preserve">3 </t>
    </r>
    <r>
      <rPr>
        <sz val="9"/>
        <color theme="1"/>
        <rFont val="Calibri"/>
        <family val="2"/>
      </rPr>
      <t>Registrert rekreasjonsfiske utgjør 520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</si>
  <si>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21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</si>
  <si>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</si>
  <si>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r>
      <t>2</t>
    </r>
    <r>
      <rPr>
        <sz val="9"/>
        <color theme="1"/>
        <rFont val="Calibri"/>
        <family val="2"/>
      </rPr>
      <t xml:space="preserve"> Registrert rekreasjonsfiske utgjør 65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</si>
</sst>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6" applyNumberFormat="0" applyFill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9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50" applyNumberFormat="0" applyAlignment="0" applyProtection="0"/>
    <xf numFmtId="0" fontId="53" fillId="0" borderId="0" applyNumberFormat="0" applyFill="0" applyBorder="0" applyAlignment="0" applyProtection="0"/>
    <xf numFmtId="0" fontId="17" fillId="9" borderId="5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2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42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4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43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2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43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5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5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0" fontId="5" fillId="0" borderId="43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8" fillId="4" borderId="60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6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6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9" xfId="0" applyFont="1" applyBorder="1" applyAlignment="1">
      <alignment vertical="center" wrapText="1"/>
    </xf>
    <xf numFmtId="0" fontId="11" fillId="0" borderId="57" xfId="0" applyFont="1" applyBorder="1" applyAlignment="1">
      <alignment vertical="center" wrapText="1"/>
    </xf>
    <xf numFmtId="0" fontId="12" fillId="0" borderId="57" xfId="0" applyFont="1" applyBorder="1" applyAlignment="1">
      <alignment vertical="center" wrapText="1"/>
    </xf>
    <xf numFmtId="0" fontId="12" fillId="0" borderId="58" xfId="0" applyFont="1" applyBorder="1" applyAlignment="1">
      <alignment vertical="center" wrapText="1"/>
    </xf>
    <xf numFmtId="0" fontId="23" fillId="0" borderId="68" xfId="0" applyFont="1" applyBorder="1" applyAlignment="1">
      <alignment vertical="center" wrapText="1"/>
    </xf>
    <xf numFmtId="0" fontId="24" fillId="4" borderId="70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9" xfId="1" applyNumberFormat="1" applyFont="1" applyFill="1" applyBorder="1" applyAlignment="1">
      <alignment vertical="center"/>
    </xf>
    <xf numFmtId="3" fontId="23" fillId="0" borderId="65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61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3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5" fillId="0" borderId="33" xfId="0" applyNumberFormat="1" applyFont="1" applyFill="1" applyBorder="1" applyAlignment="1">
      <alignment vertical="center" wrapText="1"/>
    </xf>
    <xf numFmtId="3" fontId="5" fillId="0" borderId="34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3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11" fillId="0" borderId="57" xfId="0" applyNumberFormat="1" applyFont="1" applyBorder="1" applyAlignment="1">
      <alignment vertical="center" wrapText="1"/>
    </xf>
    <xf numFmtId="3" fontId="11" fillId="0" borderId="58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0" fillId="0" borderId="73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22" fillId="0" borderId="80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3" fontId="43" fillId="0" borderId="37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23" fillId="0" borderId="81" xfId="0" applyNumberFormat="1" applyFont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11" fillId="0" borderId="72" xfId="0" applyNumberFormat="1" applyFont="1" applyBorder="1" applyAlignment="1">
      <alignment vertical="center" wrapText="1"/>
    </xf>
    <xf numFmtId="3" fontId="11" fillId="0" borderId="62" xfId="0" applyNumberFormat="1" applyFont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5" fillId="0" borderId="33" xfId="0" applyNumberFormat="1" applyFont="1" applyBorder="1" applyAlignment="1">
      <alignment vertical="center" wrapText="1"/>
    </xf>
    <xf numFmtId="3" fontId="5" fillId="0" borderId="34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12" fillId="0" borderId="33" xfId="0" applyNumberFormat="1" applyFont="1" applyBorder="1" applyAlignment="1">
      <alignment vertical="center" wrapText="1"/>
    </xf>
    <xf numFmtId="3" fontId="12" fillId="0" borderId="34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55" fillId="0" borderId="33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23" fillId="0" borderId="43" xfId="0" applyNumberFormat="1" applyFont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22" fillId="0" borderId="74" xfId="0" applyNumberFormat="1" applyFont="1" applyFill="1" applyBorder="1" applyAlignment="1">
      <alignment vertical="center"/>
    </xf>
    <xf numFmtId="3" fontId="0" fillId="0" borderId="33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C5" sqref="C5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47" t="s">
        <v>98</v>
      </c>
      <c r="C2" s="348"/>
      <c r="D2" s="348"/>
      <c r="E2" s="348"/>
      <c r="F2" s="348"/>
      <c r="G2" s="348"/>
      <c r="H2" s="348"/>
      <c r="I2" s="348"/>
      <c r="J2" s="348"/>
      <c r="K2" s="349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50" t="s">
        <v>1</v>
      </c>
      <c r="C7" s="351"/>
      <c r="D7" s="351"/>
      <c r="E7" s="351"/>
      <c r="F7" s="351"/>
      <c r="G7" s="351"/>
      <c r="H7" s="351"/>
      <c r="I7" s="351"/>
      <c r="J7" s="351"/>
      <c r="K7" s="352"/>
      <c r="L7" s="266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53" t="s">
        <v>2</v>
      </c>
      <c r="D9" s="354"/>
      <c r="E9" s="353" t="s">
        <v>21</v>
      </c>
      <c r="F9" s="354"/>
      <c r="G9" s="353" t="s">
        <v>22</v>
      </c>
      <c r="H9" s="354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67" t="s">
        <v>93</v>
      </c>
      <c r="D16" s="367"/>
      <c r="E16" s="367"/>
      <c r="F16" s="367"/>
      <c r="G16" s="367"/>
      <c r="H16" s="367"/>
      <c r="I16" s="367"/>
      <c r="J16" s="252"/>
      <c r="K16" s="154"/>
      <c r="L16" s="153"/>
    </row>
    <row r="17" spans="1:12" ht="13.5" customHeight="1" thickBot="1" x14ac:dyDescent="0.3">
      <c r="B17" s="155"/>
      <c r="C17" s="368"/>
      <c r="D17" s="368"/>
      <c r="E17" s="368"/>
      <c r="F17" s="368"/>
      <c r="G17" s="368"/>
      <c r="H17" s="368"/>
      <c r="I17" s="368"/>
      <c r="J17" s="253"/>
      <c r="K17" s="157"/>
      <c r="L17" s="146"/>
    </row>
    <row r="18" spans="1:12" ht="17.100000000000001" customHeight="1" x14ac:dyDescent="0.25">
      <c r="B18" s="355" t="s">
        <v>8</v>
      </c>
      <c r="C18" s="356"/>
      <c r="D18" s="356"/>
      <c r="E18" s="356"/>
      <c r="F18" s="356"/>
      <c r="G18" s="356"/>
      <c r="H18" s="356"/>
      <c r="I18" s="356"/>
      <c r="J18" s="356"/>
      <c r="K18" s="357"/>
      <c r="L18" s="266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9" t="s">
        <v>21</v>
      </c>
      <c r="E20" s="246" t="s">
        <v>108</v>
      </c>
      <c r="F20" s="246" t="s">
        <v>109</v>
      </c>
      <c r="G20" s="246" t="s">
        <v>107</v>
      </c>
      <c r="H20" s="246" t="s">
        <v>80</v>
      </c>
      <c r="I20" s="247" t="s">
        <v>110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07">
        <f>D23+D22</f>
        <v>130677</v>
      </c>
      <c r="E21" s="312">
        <f>E23+E22</f>
        <v>3331.0315000000001</v>
      </c>
      <c r="F21" s="312">
        <f>F22+F23</f>
        <v>28233.543000000001</v>
      </c>
      <c r="G21" s="312"/>
      <c r="H21" s="312">
        <f>H23+H22</f>
        <v>102443.45699999999</v>
      </c>
      <c r="I21" s="317">
        <f>I23+I22</f>
        <v>39485.7281</v>
      </c>
      <c r="J21" s="254"/>
      <c r="K21" s="158"/>
      <c r="L21" s="189"/>
    </row>
    <row r="22" spans="1:12" ht="14.1" customHeight="1" x14ac:dyDescent="0.25">
      <c r="B22" s="147"/>
      <c r="C22" s="213" t="s">
        <v>12</v>
      </c>
      <c r="D22" s="308">
        <v>129927</v>
      </c>
      <c r="E22" s="313">
        <v>3331.0315000000001</v>
      </c>
      <c r="F22" s="313">
        <v>27833.620500000001</v>
      </c>
      <c r="G22" s="313"/>
      <c r="H22" s="313">
        <f>D22-F22</f>
        <v>102093.3795</v>
      </c>
      <c r="I22" s="318">
        <v>38860.0075</v>
      </c>
      <c r="J22" s="255"/>
      <c r="K22" s="158"/>
      <c r="L22" s="189"/>
    </row>
    <row r="23" spans="1:12" ht="14.1" customHeight="1" thickBot="1" x14ac:dyDescent="0.3">
      <c r="B23" s="147"/>
      <c r="C23" s="214" t="s">
        <v>11</v>
      </c>
      <c r="D23" s="309">
        <v>750</v>
      </c>
      <c r="E23" s="314"/>
      <c r="F23" s="314">
        <v>399.92250000000001</v>
      </c>
      <c r="G23" s="314"/>
      <c r="H23" s="314">
        <f>D23-F23</f>
        <v>350.07749999999999</v>
      </c>
      <c r="I23" s="319">
        <v>625.72059999999999</v>
      </c>
      <c r="J23" s="255"/>
      <c r="K23" s="158"/>
      <c r="L23" s="189"/>
    </row>
    <row r="24" spans="1:12" ht="14.1" customHeight="1" x14ac:dyDescent="0.25">
      <c r="B24" s="147"/>
      <c r="C24" s="212" t="s">
        <v>18</v>
      </c>
      <c r="D24" s="307">
        <f>D32+D31+D25</f>
        <v>265314</v>
      </c>
      <c r="E24" s="312">
        <f>E32+E31+E25</f>
        <v>16402.1685</v>
      </c>
      <c r="F24" s="312">
        <f>F25+F31+F32</f>
        <v>186073.77215000003</v>
      </c>
      <c r="G24" s="312"/>
      <c r="H24" s="312">
        <f>H25+H31+H32</f>
        <v>79240.22785000001</v>
      </c>
      <c r="I24" s="317">
        <f>I25+I31+I32</f>
        <v>232207.89039999997</v>
      </c>
      <c r="J24" s="254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10">
        <f>D26+D27+D28+D29+D30</f>
        <v>206112</v>
      </c>
      <c r="E25" s="315">
        <f>E26+E27+E28+E29</f>
        <v>12993.8236</v>
      </c>
      <c r="F25" s="315">
        <f>F26+F27+F28+F29</f>
        <v>157147.12365000002</v>
      </c>
      <c r="G25" s="315"/>
      <c r="H25" s="315">
        <f>H26+H27+H28+H29+H30</f>
        <v>48964.876349999999</v>
      </c>
      <c r="I25" s="320">
        <f>I26+I27+I28+I29+I30</f>
        <v>193958.1372</v>
      </c>
      <c r="J25" s="256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05">
        <v>52744</v>
      </c>
      <c r="E26" s="248">
        <v>5831.2200999999995</v>
      </c>
      <c r="F26" s="248">
        <v>50559.682099999998</v>
      </c>
      <c r="G26" s="248">
        <v>1153</v>
      </c>
      <c r="H26" s="248">
        <f>D26-F26+G26</f>
        <v>3337.3179000000018</v>
      </c>
      <c r="I26" s="268">
        <v>63237.252899999999</v>
      </c>
      <c r="J26" s="257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05">
        <v>50440</v>
      </c>
      <c r="E27" s="248">
        <v>2402.4299000000001</v>
      </c>
      <c r="F27" s="248">
        <v>43976.014900000002</v>
      </c>
      <c r="G27" s="248">
        <v>495</v>
      </c>
      <c r="H27" s="248">
        <f>D27-F27+G27</f>
        <v>6958.9850999999981</v>
      </c>
      <c r="I27" s="268">
        <v>51364.489699999998</v>
      </c>
      <c r="J27" s="257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05">
        <v>51365</v>
      </c>
      <c r="E28" s="248">
        <v>2552.5607</v>
      </c>
      <c r="F28" s="248">
        <v>38318.267650000002</v>
      </c>
      <c r="G28" s="248">
        <v>514</v>
      </c>
      <c r="H28" s="248">
        <f>D28-F28+G28</f>
        <v>13560.732349999998</v>
      </c>
      <c r="I28" s="268">
        <v>48602.564299999998</v>
      </c>
      <c r="J28" s="257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05">
        <v>34363</v>
      </c>
      <c r="E29" s="248">
        <v>2207.6129000000001</v>
      </c>
      <c r="F29" s="248">
        <v>24293.159</v>
      </c>
      <c r="G29" s="248">
        <v>396</v>
      </c>
      <c r="H29" s="248">
        <f>D29-F29+G29</f>
        <v>10465.841</v>
      </c>
      <c r="I29" s="268">
        <v>30753.830300000001</v>
      </c>
      <c r="J29" s="257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05">
        <v>17200</v>
      </c>
      <c r="E30" s="248">
        <v>2558</v>
      </c>
      <c r="F30" s="248">
        <f>SUM(G26:G29)</f>
        <v>2558</v>
      </c>
      <c r="G30" s="248"/>
      <c r="H30" s="248">
        <f>D30-F30</f>
        <v>14642</v>
      </c>
      <c r="I30" s="268"/>
      <c r="J30" s="257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10">
        <v>33987</v>
      </c>
      <c r="E31" s="315">
        <v>1312.7122999999999</v>
      </c>
      <c r="F31" s="315">
        <v>8412.8364000000001</v>
      </c>
      <c r="G31" s="315"/>
      <c r="H31" s="315">
        <f>D31-F31</f>
        <v>25574.1636</v>
      </c>
      <c r="I31" s="320">
        <v>11774.436</v>
      </c>
      <c r="J31" s="256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10">
        <f>D33+D34</f>
        <v>25215</v>
      </c>
      <c r="E32" s="315">
        <f>E33</f>
        <v>2095.6325999999999</v>
      </c>
      <c r="F32" s="315">
        <f>F33</f>
        <v>20513.812099999999</v>
      </c>
      <c r="G32" s="315"/>
      <c r="H32" s="315">
        <f>H33+H34</f>
        <v>4701.1879000000008</v>
      </c>
      <c r="I32" s="320">
        <f>I33</f>
        <v>26475.317200000001</v>
      </c>
      <c r="J32" s="256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05">
        <v>23115</v>
      </c>
      <c r="E33" s="248">
        <v>2095.6325999999999</v>
      </c>
      <c r="F33" s="248">
        <f>20552.8121-F37</f>
        <v>20513.812099999999</v>
      </c>
      <c r="G33" s="248">
        <v>412</v>
      </c>
      <c r="H33" s="248">
        <f>D33-F33+G33</f>
        <v>3013.1879000000008</v>
      </c>
      <c r="I33" s="268">
        <v>26475.317200000001</v>
      </c>
      <c r="J33" s="257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11">
        <v>2100</v>
      </c>
      <c r="E34" s="316">
        <v>412</v>
      </c>
      <c r="F34" s="316">
        <f>G33</f>
        <v>412</v>
      </c>
      <c r="G34" s="316"/>
      <c r="H34" s="316">
        <f t="shared" ref="H34:H40" si="0">D34-F34</f>
        <v>1688</v>
      </c>
      <c r="I34" s="321"/>
      <c r="J34" s="257"/>
      <c r="K34" s="158"/>
      <c r="L34" s="189"/>
    </row>
    <row r="35" spans="1:12" ht="15.75" customHeight="1" thickBot="1" x14ac:dyDescent="0.3">
      <c r="B35" s="147"/>
      <c r="C35" s="218" t="s">
        <v>102</v>
      </c>
      <c r="D35" s="306">
        <v>4000</v>
      </c>
      <c r="E35" s="270">
        <v>265.20600000000002</v>
      </c>
      <c r="F35" s="270">
        <v>1488.8778500000001</v>
      </c>
      <c r="G35" s="270"/>
      <c r="H35" s="270">
        <f>D35-F35</f>
        <v>2511.1221500000001</v>
      </c>
      <c r="I35" s="271">
        <v>561.65300000000002</v>
      </c>
      <c r="J35" s="254"/>
      <c r="K35" s="158"/>
      <c r="L35" s="189"/>
    </row>
    <row r="36" spans="1:12" ht="14.1" customHeight="1" thickBot="1" x14ac:dyDescent="0.3">
      <c r="B36" s="147"/>
      <c r="C36" s="218" t="s">
        <v>13</v>
      </c>
      <c r="D36" s="306">
        <v>749</v>
      </c>
      <c r="E36" s="270">
        <v>13.05</v>
      </c>
      <c r="F36" s="270">
        <v>227.55109999999999</v>
      </c>
      <c r="G36" s="270"/>
      <c r="H36" s="270">
        <f t="shared" si="0"/>
        <v>521.44889999999998</v>
      </c>
      <c r="I36" s="271">
        <v>174.39859999999999</v>
      </c>
      <c r="J36" s="254"/>
      <c r="K36" s="158"/>
      <c r="L36" s="189"/>
    </row>
    <row r="37" spans="1:12" ht="17.25" customHeight="1" thickBot="1" x14ac:dyDescent="0.3">
      <c r="B37" s="147"/>
      <c r="C37" s="218" t="s">
        <v>103</v>
      </c>
      <c r="D37" s="306">
        <v>3000</v>
      </c>
      <c r="E37" s="270"/>
      <c r="F37" s="270">
        <v>39</v>
      </c>
      <c r="G37" s="270"/>
      <c r="H37" s="270">
        <f t="shared" si="0"/>
        <v>2961</v>
      </c>
      <c r="I37" s="271"/>
      <c r="J37" s="254"/>
      <c r="K37" s="158"/>
      <c r="L37" s="189"/>
    </row>
    <row r="38" spans="1:12" ht="17.25" customHeight="1" thickBot="1" x14ac:dyDescent="0.3">
      <c r="B38" s="147"/>
      <c r="C38" s="218" t="s">
        <v>104</v>
      </c>
      <c r="D38" s="306">
        <v>7000</v>
      </c>
      <c r="E38" s="270"/>
      <c r="F38" s="270">
        <v>7000</v>
      </c>
      <c r="G38" s="270"/>
      <c r="H38" s="270">
        <f t="shared" si="0"/>
        <v>0</v>
      </c>
      <c r="I38" s="271">
        <v>722.48879999999997</v>
      </c>
      <c r="J38" s="254"/>
      <c r="K38" s="158"/>
      <c r="L38" s="189"/>
    </row>
    <row r="39" spans="1:12" ht="17.25" customHeight="1" thickBot="1" x14ac:dyDescent="0.3">
      <c r="B39" s="147"/>
      <c r="C39" s="218" t="s">
        <v>66</v>
      </c>
      <c r="D39" s="306">
        <v>500</v>
      </c>
      <c r="E39" s="270"/>
      <c r="F39" s="270"/>
      <c r="G39" s="270"/>
      <c r="H39" s="270">
        <f t="shared" si="0"/>
        <v>500</v>
      </c>
      <c r="I39" s="271"/>
      <c r="J39" s="254"/>
      <c r="K39" s="158"/>
      <c r="L39" s="189"/>
    </row>
    <row r="40" spans="1:12" ht="17.25" customHeight="1" thickBot="1" x14ac:dyDescent="0.3">
      <c r="B40" s="147"/>
      <c r="C40" s="218" t="s">
        <v>105</v>
      </c>
      <c r="D40" s="306">
        <v>3680</v>
      </c>
      <c r="E40" s="270"/>
      <c r="F40" s="270"/>
      <c r="G40" s="270"/>
      <c r="H40" s="270">
        <f t="shared" si="0"/>
        <v>3680</v>
      </c>
      <c r="I40" s="271"/>
      <c r="J40" s="254"/>
      <c r="K40" s="158"/>
      <c r="L40" s="189"/>
    </row>
    <row r="41" spans="1:12" ht="14.1" customHeight="1" thickBot="1" x14ac:dyDescent="0.3">
      <c r="B41" s="147"/>
      <c r="C41" s="184" t="s">
        <v>14</v>
      </c>
      <c r="D41" s="306"/>
      <c r="E41" s="270">
        <v>11.929200000002311</v>
      </c>
      <c r="F41" s="270">
        <v>106.40599999995902</v>
      </c>
      <c r="G41" s="270"/>
      <c r="H41" s="270">
        <f>D41-F41</f>
        <v>-106.40599999995902</v>
      </c>
      <c r="I41" s="271">
        <v>557.813300000038</v>
      </c>
      <c r="J41" s="254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50">
        <f>E21+E24+E35+E36+E37+E38+E39+E40+E41</f>
        <v>20023.385200000001</v>
      </c>
      <c r="F42" s="250">
        <f>F21+F24+F35+F36+F37+F38+F39+F40+F41</f>
        <v>223169.1501</v>
      </c>
      <c r="G42" s="250"/>
      <c r="H42" s="250">
        <f>H21+H24+H35+H36+H37+H38+H39+H40+H41</f>
        <v>191750.84990000006</v>
      </c>
      <c r="I42" s="272">
        <f>I21+I24+I35+I36+I37+I38+I39+I40+I41</f>
        <v>273709.97220000002</v>
      </c>
      <c r="J42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113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63" t="s">
        <v>111</v>
      </c>
      <c r="D45" s="265"/>
      <c r="E45" s="265"/>
      <c r="F45" s="265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106</v>
      </c>
      <c r="D46" s="265"/>
      <c r="E46" s="265"/>
      <c r="F46" s="265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81"/>
      <c r="D48" s="277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50" t="s">
        <v>1</v>
      </c>
      <c r="C50" s="351"/>
      <c r="D50" s="351"/>
      <c r="E50" s="351"/>
      <c r="F50" s="351"/>
      <c r="G50" s="351"/>
      <c r="H50" s="351"/>
      <c r="I50" s="351"/>
      <c r="J50" s="351"/>
      <c r="K50" s="352"/>
      <c r="L50" s="266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65" t="s">
        <v>2</v>
      </c>
      <c r="D52" s="366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55" t="s">
        <v>8</v>
      </c>
      <c r="C58" s="356"/>
      <c r="D58" s="356"/>
      <c r="E58" s="356"/>
      <c r="F58" s="356"/>
      <c r="G58" s="356"/>
      <c r="H58" s="356"/>
      <c r="I58" s="356"/>
      <c r="J58" s="356"/>
      <c r="K58" s="357"/>
      <c r="L58" s="266"/>
    </row>
    <row r="59" spans="2:12" s="3" customFormat="1" ht="48" customHeight="1" thickBot="1" x14ac:dyDescent="0.3">
      <c r="B59" s="173"/>
      <c r="C59" s="228" t="s">
        <v>20</v>
      </c>
      <c r="D59" s="249" t="s">
        <v>21</v>
      </c>
      <c r="E59" s="246" t="str">
        <f>E20</f>
        <v>LANDET KVANTUM UKE 15</v>
      </c>
      <c r="F59" s="246" t="str">
        <f>F20</f>
        <v>LANDET KVANTUM T.O.M UKE 15</v>
      </c>
      <c r="G59" s="246" t="str">
        <f>H20</f>
        <v>RESTKVOTER</v>
      </c>
      <c r="H59" s="247" t="str">
        <f>I20</f>
        <v>LANDET KVANTUM T.O.M. UKE 15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59"/>
      <c r="E60" s="329"/>
      <c r="F60" s="329">
        <v>84.181799999999996</v>
      </c>
      <c r="G60" s="363"/>
      <c r="H60" s="375">
        <v>113.2375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59"/>
      <c r="E61" s="326">
        <v>2.7027999999999999</v>
      </c>
      <c r="F61" s="326">
        <v>231.74690000000001</v>
      </c>
      <c r="G61" s="363"/>
      <c r="H61" s="376">
        <v>325.79149999999998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60"/>
      <c r="E62" s="330"/>
      <c r="F62" s="330">
        <v>37.293500000000002</v>
      </c>
      <c r="G62" s="364"/>
      <c r="H62" s="302">
        <v>44.8872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22">
        <v>5700</v>
      </c>
      <c r="E63" s="296">
        <f>SUM(E64:E66)</f>
        <v>0</v>
      </c>
      <c r="F63" s="296">
        <f>F64+F65+F66</f>
        <v>10.153600000000001</v>
      </c>
      <c r="G63" s="296">
        <f>D63-F63</f>
        <v>5689.8464000000004</v>
      </c>
      <c r="H63" s="298">
        <f>H64+H65+H66</f>
        <v>14.067500000000001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23"/>
      <c r="E64" s="300"/>
      <c r="F64" s="300">
        <v>1.4604999999999999</v>
      </c>
      <c r="G64" s="300"/>
      <c r="H64" s="377">
        <v>1.919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23"/>
      <c r="E65" s="300"/>
      <c r="F65" s="300">
        <v>3.7059000000000002</v>
      </c>
      <c r="G65" s="300"/>
      <c r="H65" s="377">
        <v>3.6837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182" t="s">
        <v>41</v>
      </c>
      <c r="D66" s="324"/>
      <c r="E66" s="303"/>
      <c r="F66" s="303">
        <v>4.9871999999999996</v>
      </c>
      <c r="G66" s="303"/>
      <c r="H66" s="378">
        <v>8.4648000000000003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9">
        <v>123</v>
      </c>
      <c r="E67" s="297"/>
      <c r="F67" s="297">
        <v>4.4802</v>
      </c>
      <c r="G67" s="297">
        <f>D67-F67</f>
        <v>118.5198</v>
      </c>
      <c r="H67" s="301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9"/>
      <c r="E68" s="297"/>
      <c r="F68" s="297">
        <v>1.0148000000000366</v>
      </c>
      <c r="G68" s="297"/>
      <c r="H68" s="301"/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325">
        <v>9675</v>
      </c>
      <c r="E69" s="258">
        <f>E60+E61+E62+E63+E67+E68</f>
        <v>2.7027999999999999</v>
      </c>
      <c r="F69" s="258">
        <f>F60+F61+F62+F63+F67+F68</f>
        <v>368.87080000000003</v>
      </c>
      <c r="G69" s="258">
        <f>D69-F69</f>
        <v>9306.1291999999994</v>
      </c>
      <c r="H69" s="272">
        <f>H60+H61+H62+H63+H67+H68</f>
        <v>498.83089999999999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361"/>
      <c r="D70" s="361"/>
      <c r="E70" s="361"/>
      <c r="F70" s="327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50" t="s">
        <v>1</v>
      </c>
      <c r="C75" s="351"/>
      <c r="D75" s="351"/>
      <c r="E75" s="351"/>
      <c r="F75" s="351"/>
      <c r="G75" s="351"/>
      <c r="H75" s="351"/>
      <c r="I75" s="351"/>
      <c r="J75" s="351"/>
      <c r="K75" s="352"/>
      <c r="L75" s="266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53" t="s">
        <v>2</v>
      </c>
      <c r="D77" s="354"/>
      <c r="E77" s="353" t="s">
        <v>21</v>
      </c>
      <c r="F77" s="358"/>
      <c r="G77" s="353" t="s">
        <v>22</v>
      </c>
      <c r="H77" s="354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8" t="s">
        <v>5</v>
      </c>
      <c r="F78" s="208">
        <v>33161</v>
      </c>
      <c r="G78" s="237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7" t="s">
        <v>68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11270</v>
      </c>
      <c r="E80" s="200" t="s">
        <v>91</v>
      </c>
      <c r="F80" s="203">
        <v>930</v>
      </c>
      <c r="G80" s="237" t="s">
        <v>69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61" t="s">
        <v>94</v>
      </c>
      <c r="D82" s="262"/>
      <c r="E82" s="262"/>
      <c r="F82" s="262"/>
      <c r="G82" s="262"/>
      <c r="H82" s="262"/>
      <c r="I82" s="260"/>
      <c r="J82" s="146"/>
      <c r="K82" s="148"/>
      <c r="L82" s="146"/>
    </row>
    <row r="83" spans="1:12" ht="14.25" customHeight="1" x14ac:dyDescent="0.25">
      <c r="B83" s="147"/>
      <c r="C83" s="362" t="s">
        <v>95</v>
      </c>
      <c r="D83" s="362"/>
      <c r="E83" s="362"/>
      <c r="F83" s="362"/>
      <c r="G83" s="362"/>
      <c r="H83" s="362"/>
      <c r="I83" s="260"/>
      <c r="J83" s="146"/>
      <c r="K83" s="148"/>
      <c r="L83" s="146"/>
    </row>
    <row r="84" spans="1:12" ht="6" customHeight="1" thickBot="1" x14ac:dyDescent="0.3">
      <c r="B84" s="147"/>
      <c r="C84" s="362"/>
      <c r="D84" s="362"/>
      <c r="E84" s="362"/>
      <c r="F84" s="362"/>
      <c r="G84" s="362"/>
      <c r="H84" s="362"/>
      <c r="I84" s="146"/>
      <c r="J84" s="146"/>
      <c r="K84" s="148"/>
      <c r="L84" s="146"/>
    </row>
    <row r="85" spans="1:12" ht="14.1" customHeight="1" x14ac:dyDescent="0.25">
      <c r="B85" s="355" t="s">
        <v>8</v>
      </c>
      <c r="C85" s="356"/>
      <c r="D85" s="356"/>
      <c r="E85" s="356"/>
      <c r="F85" s="356"/>
      <c r="G85" s="356"/>
      <c r="H85" s="356"/>
      <c r="I85" s="356"/>
      <c r="J85" s="356"/>
      <c r="K85" s="357"/>
      <c r="L85" s="266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9" t="s">
        <v>21</v>
      </c>
      <c r="E87" s="246" t="str">
        <f>E20</f>
        <v>LANDET KVANTUM UKE 15</v>
      </c>
      <c r="F87" s="246" t="str">
        <f>F20</f>
        <v>LANDET KVANTUM T.O.M UKE 15</v>
      </c>
      <c r="G87" s="246" t="str">
        <f>H20</f>
        <v>RESTKVOTER</v>
      </c>
      <c r="H87" s="247" t="str">
        <f>I20</f>
        <v>LANDET KVANTUM T.O.M. UKE 15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331">
        <f>D90+D89</f>
        <v>33161</v>
      </c>
      <c r="E88" s="379">
        <f>E90+E89</f>
        <v>513.21010000000001</v>
      </c>
      <c r="F88" s="379">
        <f>F89+F90</f>
        <v>10512.53</v>
      </c>
      <c r="G88" s="379">
        <f>G89+G90</f>
        <v>22648.469999999998</v>
      </c>
      <c r="H88" s="386">
        <f>H89+H90</f>
        <v>8477.9498000000003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32">
        <v>32411</v>
      </c>
      <c r="E89" s="380">
        <v>513.21010000000001</v>
      </c>
      <c r="F89" s="380">
        <v>10222.0342</v>
      </c>
      <c r="G89" s="380">
        <f>D89-F89</f>
        <v>22188.965799999998</v>
      </c>
      <c r="H89" s="387">
        <v>8034.3262000000004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33">
        <v>750</v>
      </c>
      <c r="E90" s="381"/>
      <c r="F90" s="381">
        <v>290.49579999999997</v>
      </c>
      <c r="G90" s="381">
        <f>D90-F90</f>
        <v>459.50420000000003</v>
      </c>
      <c r="H90" s="388">
        <v>443.62360000000001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34">
        <f>D92+D98+D99</f>
        <v>54106</v>
      </c>
      <c r="E91" s="382">
        <f>E92+E98+E99</f>
        <v>680.91030000000001</v>
      </c>
      <c r="F91" s="382">
        <f>F92+F98+F99</f>
        <v>16501.404999999999</v>
      </c>
      <c r="G91" s="382">
        <f>G92+G98+G99</f>
        <v>37604.595000000001</v>
      </c>
      <c r="H91" s="389">
        <f>H92+H98+H99</f>
        <v>14856.9005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35">
        <f>D93+D94+D95+D96+D97</f>
        <v>40038</v>
      </c>
      <c r="E92" s="383">
        <f>E93+E94+E95+E96+E97</f>
        <v>290.1977</v>
      </c>
      <c r="F92" s="383">
        <f>F93+F94+F95+F96+F97</f>
        <v>12304.566500000001</v>
      </c>
      <c r="G92" s="383">
        <f>G93+G94+G95+G96+G97</f>
        <v>27733.433500000003</v>
      </c>
      <c r="H92" s="390">
        <f>H93+H94+H96+H97</f>
        <v>10431.575499999999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05">
        <v>9211</v>
      </c>
      <c r="E93" s="248">
        <v>56.029000000000003</v>
      </c>
      <c r="F93" s="248">
        <v>2011.0137999999999</v>
      </c>
      <c r="G93" s="248">
        <f>D93-F93</f>
        <v>7199.9862000000003</v>
      </c>
      <c r="H93" s="268">
        <v>1782.7002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05">
        <v>8490</v>
      </c>
      <c r="E94" s="248">
        <v>138.58629999999999</v>
      </c>
      <c r="F94" s="248">
        <v>2947.5983000000001</v>
      </c>
      <c r="G94" s="248">
        <f t="shared" ref="G94:G100" si="1">D94-F94</f>
        <v>5542.4017000000003</v>
      </c>
      <c r="H94" s="268">
        <v>2918.56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05">
        <v>4000</v>
      </c>
      <c r="E95" s="248"/>
      <c r="F95" s="248"/>
      <c r="G95" s="248">
        <f>D95-F95</f>
        <v>4000</v>
      </c>
      <c r="H95" s="268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05">
        <v>11811</v>
      </c>
      <c r="E96" s="248">
        <v>70.977599999999995</v>
      </c>
      <c r="F96" s="248">
        <v>4150.2447000000002</v>
      </c>
      <c r="G96" s="248">
        <f t="shared" si="1"/>
        <v>7660.7552999999998</v>
      </c>
      <c r="H96" s="268">
        <v>3447.5025999999998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05">
        <v>6526</v>
      </c>
      <c r="E97" s="248">
        <v>24.604800000000001</v>
      </c>
      <c r="F97" s="248">
        <v>3195.7096999999999</v>
      </c>
      <c r="G97" s="248">
        <f t="shared" si="1"/>
        <v>3330.2903000000001</v>
      </c>
      <c r="H97" s="268">
        <v>2282.8126999999999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35">
        <v>9739</v>
      </c>
      <c r="E98" s="383">
        <v>247.25120000000001</v>
      </c>
      <c r="F98" s="383">
        <v>2986.4149000000002</v>
      </c>
      <c r="G98" s="383">
        <f t="shared" si="1"/>
        <v>6752.5851000000002</v>
      </c>
      <c r="H98" s="390">
        <v>3635.0951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36">
        <v>4329</v>
      </c>
      <c r="E99" s="384">
        <v>143.4614</v>
      </c>
      <c r="F99" s="384">
        <v>1210.4236000000001</v>
      </c>
      <c r="G99" s="384">
        <f t="shared" si="1"/>
        <v>3118.5763999999999</v>
      </c>
      <c r="H99" s="391">
        <v>790.22990000000004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337">
        <v>548</v>
      </c>
      <c r="E100" s="385"/>
      <c r="F100" s="385">
        <v>30.065200000000001</v>
      </c>
      <c r="G100" s="385">
        <f t="shared" si="1"/>
        <v>517.9348</v>
      </c>
      <c r="H100" s="259">
        <v>24.8691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06">
        <v>930</v>
      </c>
      <c r="E101" s="270"/>
      <c r="F101" s="270"/>
      <c r="G101" s="270">
        <f>D101-F101</f>
        <v>930</v>
      </c>
      <c r="H101" s="271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337">
        <v>300</v>
      </c>
      <c r="E102" s="385"/>
      <c r="F102" s="385">
        <v>300</v>
      </c>
      <c r="G102" s="385"/>
      <c r="H102" s="259">
        <v>21.317499999999999</v>
      </c>
      <c r="I102" s="189"/>
      <c r="J102" s="189"/>
      <c r="K102" s="158"/>
      <c r="L102" s="189"/>
    </row>
    <row r="103" spans="1:12" ht="15.75" thickBot="1" x14ac:dyDescent="0.3">
      <c r="B103" s="9"/>
      <c r="C103" s="328" t="s">
        <v>14</v>
      </c>
      <c r="D103" s="337"/>
      <c r="E103" s="385"/>
      <c r="F103" s="385">
        <v>35.369400000003225</v>
      </c>
      <c r="G103" s="385">
        <f>D103-F103</f>
        <v>-35.369400000003225</v>
      </c>
      <c r="H103" s="259">
        <v>12.863900000000285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6">
        <f>D88+D91+D100+D101+D102+D103</f>
        <v>89045</v>
      </c>
      <c r="E104" s="250">
        <f>E88+E91+E100+E102+E103</f>
        <v>1194.1204</v>
      </c>
      <c r="F104" s="250">
        <f>F88+F91+F100+F102+F103</f>
        <v>27379.369600000002</v>
      </c>
      <c r="G104" s="250">
        <f>G88+G91+G100+G101+G102+G103</f>
        <v>61665.630400000002</v>
      </c>
      <c r="H104" s="272">
        <f>H88+H91+H100+H102+H103</f>
        <v>23393.900799999999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64" t="s">
        <v>112</v>
      </c>
      <c r="D108" s="264"/>
      <c r="E108" s="264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50" t="s">
        <v>1</v>
      </c>
      <c r="C111" s="351"/>
      <c r="D111" s="351"/>
      <c r="E111" s="351"/>
      <c r="F111" s="351"/>
      <c r="G111" s="351"/>
      <c r="H111" s="351"/>
      <c r="I111" s="351"/>
      <c r="J111" s="351"/>
      <c r="K111" s="352"/>
      <c r="L111" s="266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53" t="s">
        <v>2</v>
      </c>
      <c r="D113" s="354"/>
      <c r="E113" s="353" t="s">
        <v>21</v>
      </c>
      <c r="F113" s="354"/>
      <c r="G113" s="353" t="s">
        <v>22</v>
      </c>
      <c r="H113" s="354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97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55" t="s">
        <v>8</v>
      </c>
      <c r="C120" s="356"/>
      <c r="D120" s="356"/>
      <c r="E120" s="356"/>
      <c r="F120" s="356"/>
      <c r="G120" s="356"/>
      <c r="H120" s="356"/>
      <c r="I120" s="356"/>
      <c r="J120" s="356"/>
      <c r="K120" s="357"/>
      <c r="L120" s="266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82" t="s">
        <v>20</v>
      </c>
      <c r="D122" s="249" t="s">
        <v>21</v>
      </c>
      <c r="E122" s="239" t="str">
        <f>E20</f>
        <v>LANDET KVANTUM UKE 15</v>
      </c>
      <c r="F122" s="246" t="str">
        <f>F20</f>
        <v>LANDET KVANTUM T.O.M UKE 15</v>
      </c>
      <c r="G122" s="246" t="str">
        <f>H20</f>
        <v>RESTKVOTER</v>
      </c>
      <c r="H122" s="247" t="str">
        <f>I20</f>
        <v>LANDET KVANTUM T.O.M. UKE 15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83" t="s">
        <v>17</v>
      </c>
      <c r="D123" s="331">
        <f>D124+D125+D126</f>
        <v>38273</v>
      </c>
      <c r="E123" s="379">
        <f>E124+E125+E126</f>
        <v>640.05100000000004</v>
      </c>
      <c r="F123" s="379">
        <f>F124+F125+F126</f>
        <v>20660.119699999999</v>
      </c>
      <c r="G123" s="379">
        <f>G124+G125+G126</f>
        <v>17612.880300000001</v>
      </c>
      <c r="H123" s="386">
        <f>H124+H125+H126</f>
        <v>21363.4447</v>
      </c>
      <c r="I123" s="189"/>
      <c r="J123" s="189"/>
      <c r="K123" s="158"/>
      <c r="L123" s="189"/>
    </row>
    <row r="124" spans="2:12" ht="14.1" customHeight="1" x14ac:dyDescent="0.25">
      <c r="B124" s="9"/>
      <c r="C124" s="284" t="s">
        <v>12</v>
      </c>
      <c r="D124" s="332">
        <v>30618</v>
      </c>
      <c r="E124" s="380">
        <v>640.05100000000004</v>
      </c>
      <c r="F124" s="380">
        <v>18625.975299999998</v>
      </c>
      <c r="G124" s="380">
        <f>D124-F124</f>
        <v>11992.024700000002</v>
      </c>
      <c r="H124" s="387">
        <v>17387.770799999998</v>
      </c>
      <c r="I124" s="42"/>
      <c r="J124" s="189"/>
      <c r="K124" s="158"/>
      <c r="L124" s="189"/>
    </row>
    <row r="125" spans="2:12" ht="14.1" customHeight="1" x14ac:dyDescent="0.25">
      <c r="B125" s="9"/>
      <c r="C125" s="284" t="s">
        <v>11</v>
      </c>
      <c r="D125" s="332">
        <v>7155</v>
      </c>
      <c r="E125" s="380"/>
      <c r="F125" s="380">
        <v>2034.1443999999999</v>
      </c>
      <c r="G125" s="380">
        <f>D125-F125</f>
        <v>5120.8555999999999</v>
      </c>
      <c r="H125" s="387">
        <v>3975.6738999999998</v>
      </c>
      <c r="I125" s="42"/>
      <c r="J125" s="189"/>
      <c r="K125" s="158"/>
      <c r="L125" s="189"/>
    </row>
    <row r="126" spans="2:12" ht="15.75" thickBot="1" x14ac:dyDescent="0.3">
      <c r="B126" s="9"/>
      <c r="C126" s="285" t="s">
        <v>45</v>
      </c>
      <c r="D126" s="333">
        <v>500</v>
      </c>
      <c r="E126" s="381"/>
      <c r="F126" s="381"/>
      <c r="G126" s="381">
        <f>D126-F126</f>
        <v>500</v>
      </c>
      <c r="H126" s="388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86" t="s">
        <v>44</v>
      </c>
      <c r="D127" s="338">
        <v>25860</v>
      </c>
      <c r="E127" s="392">
        <v>97.674599999999998</v>
      </c>
      <c r="F127" s="392">
        <v>2740.8013999999998</v>
      </c>
      <c r="G127" s="392">
        <f>D127-F127</f>
        <v>23119.1986</v>
      </c>
      <c r="H127" s="396">
        <v>4790.2013999999999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87" t="s">
        <v>18</v>
      </c>
      <c r="D128" s="306">
        <f>D129+D134+D137</f>
        <v>39307</v>
      </c>
      <c r="E128" s="270">
        <f>E129+E134+E137</f>
        <v>809.09429999999998</v>
      </c>
      <c r="F128" s="270">
        <f>F137+F134+F129</f>
        <v>23393.0026</v>
      </c>
      <c r="G128" s="270">
        <f>D128-F128</f>
        <v>15913.9974</v>
      </c>
      <c r="H128" s="271">
        <f>H129+H134+H137</f>
        <v>21892.820199999998</v>
      </c>
      <c r="I128" s="6"/>
      <c r="J128" s="146"/>
      <c r="K128" s="158"/>
      <c r="L128" s="189"/>
    </row>
    <row r="129" spans="2:12" ht="15.75" customHeight="1" x14ac:dyDescent="0.25">
      <c r="B129" s="2"/>
      <c r="C129" s="288" t="s">
        <v>70</v>
      </c>
      <c r="D129" s="339">
        <f>D130+D131+D132+D133</f>
        <v>29480</v>
      </c>
      <c r="E129" s="393">
        <f>E130+E131+E132+E133</f>
        <v>360.94450000000001</v>
      </c>
      <c r="F129" s="393">
        <f>F130+F131+F133+F132</f>
        <v>16512.959500000001</v>
      </c>
      <c r="G129" s="393">
        <f>G130+G131+G132+G133</f>
        <v>12967.040500000001</v>
      </c>
      <c r="H129" s="397">
        <f>H130+H131+H132+H133</f>
        <v>15803.6149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9" t="s">
        <v>23</v>
      </c>
      <c r="D130" s="305">
        <v>8343</v>
      </c>
      <c r="E130" s="248">
        <v>27.305700000000002</v>
      </c>
      <c r="F130" s="248">
        <v>2089.2548000000002</v>
      </c>
      <c r="G130" s="248">
        <f t="shared" ref="G130:G135" si="2">D130-F130</f>
        <v>6253.7451999999994</v>
      </c>
      <c r="H130" s="268">
        <v>1238.9960000000001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9" t="s">
        <v>24</v>
      </c>
      <c r="D131" s="305">
        <v>7665</v>
      </c>
      <c r="E131" s="248">
        <v>204.19669999999999</v>
      </c>
      <c r="F131" s="248">
        <v>5048.8581000000004</v>
      </c>
      <c r="G131" s="248">
        <f t="shared" si="2"/>
        <v>2616.1418999999996</v>
      </c>
      <c r="H131" s="268">
        <v>5558.6634000000004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289" t="s">
        <v>25</v>
      </c>
      <c r="D132" s="305">
        <v>7635</v>
      </c>
      <c r="E132" s="248">
        <v>82.765199999999993</v>
      </c>
      <c r="F132" s="248">
        <v>4762.6202999999996</v>
      </c>
      <c r="G132" s="248">
        <f t="shared" si="2"/>
        <v>2872.3797000000004</v>
      </c>
      <c r="H132" s="268">
        <v>5058.3177999999998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9" t="s">
        <v>26</v>
      </c>
      <c r="D133" s="305">
        <v>5837</v>
      </c>
      <c r="E133" s="248">
        <v>46.676900000000003</v>
      </c>
      <c r="F133" s="248">
        <v>4612.2263000000003</v>
      </c>
      <c r="G133" s="248">
        <f t="shared" si="2"/>
        <v>1224.7736999999997</v>
      </c>
      <c r="H133" s="268">
        <v>3947.6377000000002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90" t="s">
        <v>19</v>
      </c>
      <c r="D134" s="335">
        <f>D135+D136</f>
        <v>4324</v>
      </c>
      <c r="E134" s="383">
        <f>E135+E136</f>
        <v>399.7595</v>
      </c>
      <c r="F134" s="383">
        <f>F135+F136</f>
        <v>4865.9371000000001</v>
      </c>
      <c r="G134" s="383">
        <f t="shared" si="2"/>
        <v>-541.9371000000001</v>
      </c>
      <c r="H134" s="390">
        <f>H135+H136</f>
        <v>4152.7938000000004</v>
      </c>
      <c r="I134" s="43"/>
      <c r="J134" s="43"/>
      <c r="K134" s="158"/>
      <c r="L134" s="189"/>
    </row>
    <row r="135" spans="2:12" ht="14.1" customHeight="1" x14ac:dyDescent="0.25">
      <c r="B135" s="9"/>
      <c r="C135" s="289" t="s">
        <v>46</v>
      </c>
      <c r="D135" s="340">
        <v>3824</v>
      </c>
      <c r="E135" s="394">
        <v>399.7595</v>
      </c>
      <c r="F135" s="394">
        <v>4865.9371000000001</v>
      </c>
      <c r="G135" s="394">
        <f t="shared" si="2"/>
        <v>-1041.9371000000001</v>
      </c>
      <c r="H135" s="398">
        <v>4152.7938000000004</v>
      </c>
      <c r="I135" s="6"/>
      <c r="J135" s="146"/>
      <c r="K135" s="158"/>
      <c r="L135" s="189"/>
    </row>
    <row r="136" spans="2:12" ht="14.1" customHeight="1" x14ac:dyDescent="0.25">
      <c r="B136" s="22"/>
      <c r="C136" s="289" t="s">
        <v>47</v>
      </c>
      <c r="D136" s="340">
        <v>500</v>
      </c>
      <c r="E136" s="394"/>
      <c r="F136" s="394"/>
      <c r="G136" s="394"/>
      <c r="H136" s="398"/>
      <c r="I136" s="43"/>
      <c r="J136" s="43"/>
      <c r="K136" s="158"/>
      <c r="L136" s="189"/>
    </row>
    <row r="137" spans="2:12" ht="15.75" thickBot="1" x14ac:dyDescent="0.3">
      <c r="B137" s="9"/>
      <c r="C137" s="291" t="s">
        <v>72</v>
      </c>
      <c r="D137" s="336">
        <v>5503</v>
      </c>
      <c r="E137" s="384">
        <v>48.390300000000003</v>
      </c>
      <c r="F137" s="384">
        <v>2014.106</v>
      </c>
      <c r="G137" s="384">
        <f>D137-F137</f>
        <v>3488.8940000000002</v>
      </c>
      <c r="H137" s="391">
        <v>1936.4114999999999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92" t="s">
        <v>13</v>
      </c>
      <c r="D138" s="341">
        <v>160</v>
      </c>
      <c r="E138" s="395"/>
      <c r="F138" s="395">
        <v>4.0895000000000001</v>
      </c>
      <c r="G138" s="395">
        <f>D138-F138</f>
        <v>155.91050000000001</v>
      </c>
      <c r="H138" s="399">
        <v>5.3495999999999997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87" t="s">
        <v>79</v>
      </c>
      <c r="D139" s="337">
        <v>2000</v>
      </c>
      <c r="E139" s="385"/>
      <c r="F139" s="385">
        <v>2000</v>
      </c>
      <c r="G139" s="385">
        <f>D139-F139</f>
        <v>0</v>
      </c>
      <c r="H139" s="259">
        <v>68.328999999999994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87" t="s">
        <v>48</v>
      </c>
      <c r="D140" s="337">
        <v>350</v>
      </c>
      <c r="E140" s="385"/>
      <c r="F140" s="385"/>
      <c r="G140" s="385">
        <f>D140-F140</f>
        <v>350</v>
      </c>
      <c r="H140" s="259">
        <v>23.617999999999999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87" t="s">
        <v>14</v>
      </c>
      <c r="D141" s="337"/>
      <c r="E141" s="385"/>
      <c r="F141" s="385">
        <v>10.429000000003725</v>
      </c>
      <c r="G141" s="385">
        <f>D141-F141</f>
        <v>-10.429000000003725</v>
      </c>
      <c r="H141" s="259">
        <v>53.660900000002584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36">
        <f>D123+D127+D128+D138+D139+D140+D141</f>
        <v>105950</v>
      </c>
      <c r="E142" s="258">
        <f>E123+E127+E128+E138+E139+E140+E141</f>
        <v>1546.8199</v>
      </c>
      <c r="F142" s="258">
        <f>F123+F127+F128+F138+F139+F140+F141</f>
        <v>48808.442200000005</v>
      </c>
      <c r="G142" s="258">
        <f>G123+G127+G128+G138+G139+G140+G141</f>
        <v>57141.557799999995</v>
      </c>
      <c r="H142" s="251">
        <f>H123+H127+H128+H138+H139+H140+H141</f>
        <v>48197.423800000004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63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7"/>
      <c r="E145" s="267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80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74"/>
      <c r="C150" s="275"/>
      <c r="D150" s="276"/>
      <c r="E150" s="276"/>
      <c r="F150" s="276"/>
      <c r="G150" s="276"/>
      <c r="H150" s="277"/>
      <c r="I150" s="277"/>
      <c r="J150" s="277"/>
      <c r="K150" s="278"/>
      <c r="L150" s="146"/>
    </row>
    <row r="151" spans="2:12" ht="12" customHeight="1" thickBot="1" x14ac:dyDescent="0.3">
      <c r="B151" s="147"/>
      <c r="C151" s="365" t="s">
        <v>2</v>
      </c>
      <c r="D151" s="366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100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15</v>
      </c>
      <c r="F159" s="81" t="str">
        <f>F20</f>
        <v>LANDET KVANTUM T.O.M UKE 15</v>
      </c>
      <c r="G159" s="81" t="str">
        <f>H20</f>
        <v>RESTKVOTER</v>
      </c>
      <c r="H159" s="108" t="str">
        <f>I20</f>
        <v>LANDET KVANTUM T.O.M. UKE 15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0.55969999999999998</v>
      </c>
      <c r="F160" s="233">
        <v>174.88300000000001</v>
      </c>
      <c r="G160" s="233">
        <f>D160-F160</f>
        <v>18912.116999999998</v>
      </c>
      <c r="H160" s="294">
        <v>105.93210000000001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1</v>
      </c>
      <c r="G161" s="233">
        <f>D161-F161</f>
        <v>499</v>
      </c>
      <c r="H161" s="294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95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60</v>
      </c>
      <c r="D163" s="235">
        <f>SUM(D160:D162)</f>
        <v>19600</v>
      </c>
      <c r="E163" s="235">
        <f>SUM(E160:E162)</f>
        <v>0.55969999999999998</v>
      </c>
      <c r="F163" s="235">
        <f>SUM(F160:F162)</f>
        <v>175.88300000000001</v>
      </c>
      <c r="G163" s="235">
        <f>D163-F163</f>
        <v>19424.116999999998</v>
      </c>
      <c r="H163" s="269">
        <f>SUM(H160:H162)</f>
        <v>105.93210000000001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101</v>
      </c>
      <c r="D164" s="187"/>
      <c r="E164" s="187"/>
      <c r="F164" s="273"/>
      <c r="G164" s="273"/>
      <c r="H164" s="273"/>
      <c r="I164" s="273"/>
      <c r="J164" s="187"/>
      <c r="K164" s="188"/>
    </row>
    <row r="165" spans="1:12" s="45" customFormat="1" ht="30" customHeight="1" thickTop="1" thickBot="1" x14ac:dyDescent="0.35">
      <c r="A165" s="91"/>
      <c r="B165" s="54"/>
      <c r="C165" s="279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72" t="s">
        <v>1</v>
      </c>
      <c r="C166" s="373"/>
      <c r="D166" s="373"/>
      <c r="E166" s="373"/>
      <c r="F166" s="373"/>
      <c r="G166" s="373"/>
      <c r="H166" s="373"/>
      <c r="I166" s="373"/>
      <c r="J166" s="373"/>
      <c r="K166" s="374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65" t="s">
        <v>2</v>
      </c>
      <c r="D168" s="366"/>
      <c r="E168" s="365" t="s">
        <v>61</v>
      </c>
      <c r="F168" s="366"/>
      <c r="G168" s="365" t="s">
        <v>62</v>
      </c>
      <c r="H168" s="366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99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69" t="s">
        <v>8</v>
      </c>
      <c r="C177" s="370"/>
      <c r="D177" s="370"/>
      <c r="E177" s="370"/>
      <c r="F177" s="370"/>
      <c r="G177" s="370"/>
      <c r="H177" s="370"/>
      <c r="I177" s="370"/>
      <c r="J177" s="370"/>
      <c r="K177" s="371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93" t="s">
        <v>21</v>
      </c>
      <c r="E179" s="81" t="str">
        <f>E20</f>
        <v>LANDET KVANTUM UKE 15</v>
      </c>
      <c r="F179" s="81" t="str">
        <f>F20</f>
        <v>LANDET KVANTUM T.O.M UKE 15</v>
      </c>
      <c r="G179" s="81" t="str">
        <f>H20</f>
        <v>RESTKVOTER</v>
      </c>
      <c r="H179" s="108" t="str">
        <f>I20</f>
        <v>LANDET KVANTUM T.O.M. UKE 15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04">
        <f>D181+D182+D183+D184+D185</f>
        <v>20233</v>
      </c>
      <c r="E180" s="400">
        <f>E181+E182+E183+E184+E185</f>
        <v>195.54700000000003</v>
      </c>
      <c r="F180" s="400">
        <f>F181+F182+F183+F184+F185</f>
        <v>14742.349600000001</v>
      </c>
      <c r="G180" s="400">
        <f>G181+G182+G183+G184+G185</f>
        <v>5490.6503999999995</v>
      </c>
      <c r="H180" s="406">
        <f>H181+H182+H183+H184+H185</f>
        <v>9632.4174000000021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42">
        <v>11120</v>
      </c>
      <c r="E181" s="401">
        <v>164.4118</v>
      </c>
      <c r="F181" s="401">
        <v>12462.1113</v>
      </c>
      <c r="G181" s="401">
        <f t="shared" ref="G181:G187" si="3">D181-F181</f>
        <v>-1342.1113000000005</v>
      </c>
      <c r="H181" s="407">
        <v>8311.1820000000007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42">
        <v>2894</v>
      </c>
      <c r="E182" s="401"/>
      <c r="F182" s="401">
        <v>1432.1021000000001</v>
      </c>
      <c r="G182" s="401">
        <f t="shared" si="3"/>
        <v>1461.8978999999999</v>
      </c>
      <c r="H182" s="407">
        <v>567.37800000000004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42">
        <v>1430</v>
      </c>
      <c r="E183" s="401">
        <v>21.201599999999999</v>
      </c>
      <c r="F183" s="401">
        <v>819.25</v>
      </c>
      <c r="G183" s="401">
        <f t="shared" si="3"/>
        <v>610.75</v>
      </c>
      <c r="H183" s="407">
        <v>647.50300000000004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42">
        <v>4689</v>
      </c>
      <c r="E184" s="401">
        <v>9.9336000000000002</v>
      </c>
      <c r="F184" s="401">
        <v>28.886199999999999</v>
      </c>
      <c r="G184" s="401">
        <f t="shared" si="3"/>
        <v>4660.1138000000001</v>
      </c>
      <c r="H184" s="407">
        <v>106.3544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43">
        <v>100</v>
      </c>
      <c r="E185" s="402"/>
      <c r="F185" s="402"/>
      <c r="G185" s="402">
        <f t="shared" si="3"/>
        <v>100</v>
      </c>
      <c r="H185" s="408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44">
        <v>5500</v>
      </c>
      <c r="E186" s="403">
        <v>143.51499999999999</v>
      </c>
      <c r="F186" s="403">
        <v>233.2517</v>
      </c>
      <c r="G186" s="403">
        <f t="shared" si="3"/>
        <v>5266.7483000000002</v>
      </c>
      <c r="H186" s="409">
        <v>376.774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04">
        <v>8000</v>
      </c>
      <c r="E187" s="400">
        <v>29.2408</v>
      </c>
      <c r="F187" s="400">
        <v>2483.1768999999999</v>
      </c>
      <c r="G187" s="400">
        <f t="shared" si="3"/>
        <v>5516.8230999999996</v>
      </c>
      <c r="H187" s="406">
        <v>839.75990000000002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42"/>
      <c r="E188" s="401"/>
      <c r="F188" s="401">
        <v>1655.9496999999999</v>
      </c>
      <c r="G188" s="401"/>
      <c r="H188" s="407">
        <v>158.8398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45"/>
      <c r="E189" s="404">
        <f>E187-E188</f>
        <v>29.2408</v>
      </c>
      <c r="F189" s="404">
        <f>F187-F188</f>
        <v>827.22720000000004</v>
      </c>
      <c r="G189" s="404"/>
      <c r="H189" s="410">
        <f>H187-H188</f>
        <v>680.92010000000005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46">
        <v>11</v>
      </c>
      <c r="E190" s="405">
        <v>0.51449999999999996</v>
      </c>
      <c r="F190" s="405">
        <v>2.7336999999999998</v>
      </c>
      <c r="G190" s="405">
        <f>D190-F190</f>
        <v>8.2663000000000011</v>
      </c>
      <c r="H190" s="411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44"/>
      <c r="E191" s="403"/>
      <c r="F191" s="403">
        <v>13</v>
      </c>
      <c r="G191" s="403">
        <f>D191-F191</f>
        <v>-13</v>
      </c>
      <c r="H191" s="409">
        <v>16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50">
        <f>E180+E186+E187+E190+E191</f>
        <v>368.81729999999999</v>
      </c>
      <c r="F192" s="258">
        <f>F180+F186+F187+F190+F191</f>
        <v>17474.511900000001</v>
      </c>
      <c r="G192" s="258">
        <f>G180+G186+G187+G190+G191</f>
        <v>16269.488099999999</v>
      </c>
      <c r="H192" s="251">
        <f>H180+H186+H187+H190+H191</f>
        <v>10865.9671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72" t="s">
        <v>1</v>
      </c>
      <c r="C197" s="373"/>
      <c r="D197" s="373"/>
      <c r="E197" s="373"/>
      <c r="F197" s="373"/>
      <c r="G197" s="373"/>
      <c r="H197" s="373"/>
      <c r="I197" s="373"/>
      <c r="J197" s="373"/>
      <c r="K197" s="374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65" t="s">
        <v>2</v>
      </c>
      <c r="D199" s="366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69" t="s">
        <v>8</v>
      </c>
      <c r="C207" s="370"/>
      <c r="D207" s="370"/>
      <c r="E207" s="370"/>
      <c r="F207" s="370"/>
      <c r="G207" s="370"/>
      <c r="H207" s="370"/>
      <c r="I207" s="370"/>
      <c r="J207" s="370"/>
      <c r="K207" s="371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15</v>
      </c>
      <c r="F209" s="81" t="str">
        <f>F20</f>
        <v>LANDET KVANTUM T.O.M UKE 15</v>
      </c>
      <c r="G209" s="81" t="str">
        <f>H20</f>
        <v>RESTKVOTER</v>
      </c>
      <c r="H209" s="108" t="str">
        <f>I20</f>
        <v>LANDET KVANTUM T.O.M. UKE 15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3.5781000000000001</v>
      </c>
      <c r="F210" s="233">
        <v>323.13929999999999</v>
      </c>
      <c r="G210" s="233"/>
      <c r="H210" s="294">
        <v>276.21109999999999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43.030799999999999</v>
      </c>
      <c r="F211" s="233">
        <v>542.38710000000003</v>
      </c>
      <c r="G211" s="233"/>
      <c r="H211" s="294">
        <v>449.34589999999997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95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17</v>
      </c>
      <c r="G213" s="234"/>
      <c r="H213" s="295">
        <v>9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46.608899999999998</v>
      </c>
      <c r="F214" s="235">
        <f>SUM(F210:F213)</f>
        <v>888.37789999999995</v>
      </c>
      <c r="G214" s="235">
        <f>D214-F214</f>
        <v>4286.6221000000005</v>
      </c>
      <c r="H214" s="269">
        <f>H210+H211+H212+H213</f>
        <v>735.78930000000003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15
&amp;"-,Normal"&amp;11(iht. motatte landings- og sluttsedler fra fiskesalgslagene; alle tallstørrelser i hele tonn)&amp;R14.04.2015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UKE_15_2015</vt:lpstr>
      <vt:lpstr>UKE_15_2015!Utskriftsområde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2015-04-14T06:31:59Z</cp:lastPrinted>
  <dcterms:created xsi:type="dcterms:W3CDTF">2011-07-06T12:13:20Z</dcterms:created>
  <dcterms:modified xsi:type="dcterms:W3CDTF">2015-04-14T06:46:04Z</dcterms:modified>
</cp:coreProperties>
</file>