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gugje\Ukestatistikken\2021\"/>
    </mc:Choice>
  </mc:AlternateContent>
  <bookViews>
    <workbookView xWindow="0" yWindow="0" windowWidth="28800" windowHeight="14250" tabRatio="374"/>
  </bookViews>
  <sheets>
    <sheet name="UKE_19_2021" sheetId="1" r:id="rId1"/>
  </sheets>
  <definedNames>
    <definedName name="_xlnm.Print_Area" localSheetId="0">UKE_19_2021!$B$1:$M$248</definedName>
    <definedName name="Z_14D440E4_F18A_4F78_9989_38C1B133222D_.wvu.Cols" localSheetId="0" hidden="1">UKE_19_2021!#REF!</definedName>
    <definedName name="Z_14D440E4_F18A_4F78_9989_38C1B133222D_.wvu.PrintArea" localSheetId="0" hidden="1">UKE_19_2021!$B$1:$M$248</definedName>
    <definedName name="Z_14D440E4_F18A_4F78_9989_38C1B133222D_.wvu.Rows" localSheetId="0" hidden="1">UKE_19_2021!$360:$1048576,UKE_19_2021!$249:$359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J32" i="1" l="1"/>
  <c r="G32" i="1"/>
  <c r="F32" i="1"/>
  <c r="D113" i="1" l="1"/>
  <c r="E215" i="1" l="1"/>
  <c r="F215" i="1"/>
  <c r="F132" i="1"/>
  <c r="G132" i="1"/>
  <c r="F234" i="1" l="1"/>
  <c r="E234" i="1"/>
  <c r="H120" i="1" l="1"/>
  <c r="E119" i="1"/>
  <c r="E125" i="1"/>
  <c r="E124" i="1" s="1"/>
  <c r="E180" i="1"/>
  <c r="E191" i="1" s="1"/>
  <c r="E138" i="1" l="1"/>
  <c r="H98" i="1"/>
  <c r="H97" i="1"/>
  <c r="H96" i="1"/>
  <c r="H95" i="1"/>
  <c r="H94" i="1"/>
  <c r="H93" i="1"/>
  <c r="H92" i="1"/>
  <c r="H91" i="1"/>
  <c r="H90" i="1"/>
  <c r="H87" i="1"/>
  <c r="H86" i="1"/>
  <c r="E89" i="1"/>
  <c r="E88" i="1" s="1"/>
  <c r="F89" i="1"/>
  <c r="F88" i="1" s="1"/>
  <c r="G89" i="1"/>
  <c r="G88" i="1" s="1"/>
  <c r="I89" i="1"/>
  <c r="I88" i="1" s="1"/>
  <c r="E85" i="1"/>
  <c r="F85" i="1"/>
  <c r="G85" i="1"/>
  <c r="I85" i="1"/>
  <c r="I30" i="1"/>
  <c r="E31" i="1"/>
  <c r="F31" i="1"/>
  <c r="G31" i="1"/>
  <c r="J31" i="1"/>
  <c r="E24" i="1"/>
  <c r="F24" i="1"/>
  <c r="G24" i="1"/>
  <c r="J24" i="1"/>
  <c r="E20" i="1"/>
  <c r="F20" i="1"/>
  <c r="G20" i="1"/>
  <c r="J20" i="1"/>
  <c r="I22" i="1"/>
  <c r="I21" i="1"/>
  <c r="I38" i="1"/>
  <c r="I37" i="1"/>
  <c r="I36" i="1"/>
  <c r="I35" i="1"/>
  <c r="I33" i="1"/>
  <c r="I32" i="1"/>
  <c r="I29" i="1"/>
  <c r="I28" i="1"/>
  <c r="I27" i="1"/>
  <c r="I26" i="1"/>
  <c r="I25" i="1"/>
  <c r="I34" i="1"/>
  <c r="F99" i="1" l="1"/>
  <c r="I99" i="1"/>
  <c r="G99" i="1"/>
  <c r="G23" i="1"/>
  <c r="G39" i="1" s="1"/>
  <c r="H85" i="1"/>
  <c r="I20" i="1"/>
  <c r="I31" i="1"/>
  <c r="F23" i="1"/>
  <c r="F39" i="1" s="1"/>
  <c r="I24" i="1"/>
  <c r="H89" i="1"/>
  <c r="H88" i="1" s="1"/>
  <c r="E99" i="1"/>
  <c r="E23" i="1"/>
  <c r="E39" i="1" s="1"/>
  <c r="J23" i="1"/>
  <c r="J39" i="1" s="1"/>
  <c r="H99" i="1" l="1"/>
  <c r="I23" i="1"/>
  <c r="G211" i="1"/>
  <c r="H185" i="1"/>
  <c r="H183" i="1"/>
  <c r="H184" i="1"/>
  <c r="H182" i="1"/>
  <c r="H181" i="1"/>
  <c r="H190" i="1"/>
  <c r="H189" i="1"/>
  <c r="H123" i="1"/>
  <c r="H133" i="1"/>
  <c r="H134" i="1"/>
  <c r="H135" i="1"/>
  <c r="H136" i="1"/>
  <c r="H137" i="1"/>
  <c r="H131" i="1"/>
  <c r="H127" i="1"/>
  <c r="H128" i="1"/>
  <c r="H129" i="1"/>
  <c r="H126" i="1"/>
  <c r="H121" i="1"/>
  <c r="H122" i="1"/>
  <c r="G57" i="1"/>
  <c r="I39" i="1" l="1"/>
  <c r="H119" i="1"/>
  <c r="D130" i="1"/>
  <c r="F186" i="1" l="1"/>
  <c r="G186" i="1"/>
  <c r="H186" i="1" s="1"/>
  <c r="F180" i="1" l="1"/>
  <c r="G180" i="1"/>
  <c r="I180" i="1" l="1"/>
  <c r="E163" i="1"/>
  <c r="H132" i="1" l="1"/>
  <c r="H130" i="1" s="1"/>
  <c r="G59" i="1" l="1"/>
  <c r="I119" i="1" l="1"/>
  <c r="I132" i="1" l="1"/>
  <c r="D227" i="1" l="1"/>
  <c r="H60" i="1" l="1"/>
  <c r="D53" i="1" l="1"/>
  <c r="D163" i="1" l="1"/>
  <c r="D154" i="1"/>
  <c r="D125" i="1"/>
  <c r="D124" i="1" s="1"/>
  <c r="D119" i="1"/>
  <c r="H113" i="1"/>
  <c r="F113" i="1"/>
  <c r="D138" i="1" l="1"/>
  <c r="D31" i="1" l="1"/>
  <c r="D24" i="1"/>
  <c r="D20" i="1"/>
  <c r="D89" i="1"/>
  <c r="D88" i="1" s="1"/>
  <c r="D85" i="1"/>
  <c r="D180" i="1"/>
  <c r="D191" i="1" s="1"/>
  <c r="D99" i="1" l="1"/>
  <c r="D23" i="1"/>
  <c r="D39" i="1" s="1"/>
  <c r="F60" i="1" l="1"/>
  <c r="E60" i="1"/>
  <c r="H66" i="1"/>
  <c r="D204" i="1"/>
  <c r="H78" i="1"/>
  <c r="F78" i="1"/>
  <c r="D78" i="1"/>
  <c r="H14" i="1"/>
  <c r="F14" i="1"/>
  <c r="D14" i="1"/>
  <c r="H173" i="1" l="1"/>
  <c r="F173" i="1"/>
  <c r="D244" i="1" l="1"/>
  <c r="H240" i="1"/>
  <c r="F240" i="1"/>
  <c r="G240" i="1" s="1"/>
  <c r="E240" i="1"/>
  <c r="H237" i="1"/>
  <c r="F237" i="1"/>
  <c r="G237" i="1" s="1"/>
  <c r="E237" i="1"/>
  <c r="H234" i="1"/>
  <c r="G234" i="1"/>
  <c r="G244" i="1" l="1"/>
  <c r="E244" i="1"/>
  <c r="H244" i="1"/>
  <c r="F244" i="1"/>
  <c r="G213" i="1" l="1"/>
  <c r="D66" i="1" l="1"/>
  <c r="H125" i="1" l="1"/>
  <c r="H124" i="1" s="1"/>
  <c r="H138" i="1" s="1"/>
  <c r="I186" i="1" l="1"/>
  <c r="F125" i="1" l="1"/>
  <c r="F124" i="1" s="1"/>
  <c r="I125" i="1" l="1"/>
  <c r="I124" i="1" s="1"/>
  <c r="I138" i="1" s="1"/>
  <c r="I191" i="1" l="1"/>
  <c r="F191" i="1" l="1"/>
  <c r="D215" i="1" l="1"/>
  <c r="F163" i="1" l="1"/>
  <c r="G162" i="1"/>
  <c r="G161" i="1"/>
  <c r="G160" i="1"/>
  <c r="G125" i="1"/>
  <c r="G124" i="1" s="1"/>
  <c r="G119" i="1"/>
  <c r="F119" i="1"/>
  <c r="F138" i="1" s="1"/>
  <c r="G64" i="1"/>
  <c r="F66" i="1"/>
  <c r="G66" i="1" s="1"/>
  <c r="E66" i="1"/>
  <c r="G138" i="1" l="1"/>
  <c r="G163" i="1"/>
  <c r="G60" i="1"/>
  <c r="F84" i="1" l="1"/>
  <c r="G84" i="1"/>
  <c r="H84" i="1"/>
  <c r="I84" i="1"/>
  <c r="G191" i="1" l="1"/>
  <c r="H215" i="1" l="1"/>
  <c r="H163" i="1" l="1"/>
  <c r="G215" i="1" l="1"/>
  <c r="H210" i="1"/>
  <c r="H233" i="1" s="1"/>
  <c r="G210" i="1"/>
  <c r="F210" i="1"/>
  <c r="F233" i="1" s="1"/>
  <c r="E210" i="1"/>
  <c r="E233" i="1" s="1"/>
  <c r="I179" i="1"/>
  <c r="H179" i="1"/>
  <c r="G179" i="1"/>
  <c r="F179" i="1"/>
  <c r="H159" i="1"/>
  <c r="G159" i="1"/>
  <c r="F159" i="1"/>
  <c r="E159" i="1"/>
  <c r="I118" i="1"/>
  <c r="H118" i="1"/>
  <c r="G118" i="1"/>
  <c r="F118" i="1"/>
  <c r="H56" i="1"/>
  <c r="G56" i="1"/>
  <c r="F56" i="1"/>
  <c r="E56" i="1"/>
  <c r="H180" i="1" l="1"/>
  <c r="H191" i="1" s="1"/>
</calcChain>
</file>

<file path=xl/sharedStrings.xml><?xml version="1.0" encoding="utf-8"?>
<sst xmlns="http://schemas.openxmlformats.org/spreadsheetml/2006/main" count="262" uniqueCount="139">
  <si>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</si>
  <si>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</si>
  <si>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</si>
  <si>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</si>
  <si>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</si>
  <si>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</si>
  <si>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</si>
  <si>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</si>
  <si>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</si>
  <si>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</si>
  <si>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</si>
  <si>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</si>
  <si>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</si>
  <si>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</si>
  <si>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</si>
  <si>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</si>
  <si>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</si>
  <si>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</si>
  <si>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</si>
  <si>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</si>
  <si>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</si>
  <si>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</si>
  <si>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</si>
  <si>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</si>
  <si>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</si>
  <si>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</si>
  <si>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</si>
  <si>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</si>
  <si>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</si>
  <si>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</si>
  <si>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</si>
  <si>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</si>
  <si>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</si>
  <si>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</si>
  <si>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</si>
  <si>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</si>
  <si>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</si>
  <si>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</si>
  <si>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</si>
  <si>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</si>
  <si>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</si>
  <si>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</si>
  <si>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</si>
  <si>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</si>
  <si>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</si>
  <si>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</si>
  <si>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</si>
  <si>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</si>
  <si>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</si>
  <si>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</si>
  <si>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</si>
  <si>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</si>
  <si>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</si>
  <si>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</si>
  <si>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</si>
  <si>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</si>
  <si>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</si>
  <si>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</si>
  <si>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</si>
  <si>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</si>
  <si>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</si>
  <si>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</si>
  <si>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</si>
  <si>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</si>
  <si>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</si>
  <si>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</si>
  <si>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</si>
  <si>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</si>
  <si>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</si>
  <si>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</si>
  <si>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</si>
  <si>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</si>
  <si>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</si>
  <si>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</si>
  <si>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</si>
  <si>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</si>
  <si>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</si>
  <si>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</si>
  <si>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</si>
  <si>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</si>
  <si>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</si>
  <si>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</si>
  <si>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</si>
  <si>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</si>
  <si>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</si>
  <si>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>Avsetninger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</si>
  <si>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</si>
  <si>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</si>
  <si>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</si>
  <si>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</si>
  <si>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r>
      <t>Pelagisk-/nordsjøtrål</t>
    </r>
    <r>
      <rPr>
        <vertAlign val="superscript"/>
        <sz val="11"/>
        <color theme="1"/>
        <rFont val="Calibri"/>
        <family val="2"/>
        <scheme val="minor"/>
      </rPr>
      <t>3</t>
    </r>
  </si>
  <si>
    <t>Kvotebonus levendelagring</t>
  </si>
  <si>
    <r>
      <t>Kystfiskeordning</t>
    </r>
    <r>
      <rPr>
        <b/>
        <vertAlign val="superscript"/>
        <sz val="11"/>
        <color theme="1"/>
        <rFont val="Calibri"/>
        <family val="2"/>
      </rPr>
      <t>2</t>
    </r>
  </si>
  <si>
    <r>
      <t>Annet/ufordelt</t>
    </r>
    <r>
      <rPr>
        <b/>
        <vertAlign val="superscript"/>
        <sz val="11"/>
        <color theme="1"/>
        <rFont val="Calibri"/>
        <family val="2"/>
      </rPr>
      <t>5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</si>
  <si>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</si>
  <si>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</si>
  <si>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</si>
  <si>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</si>
  <si>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t>Not</t>
    </r>
    <r>
      <rPr>
        <b/>
        <vertAlign val="superscript"/>
        <sz val="11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</si>
  <si>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2,3</t>
    </r>
    <r>
      <rPr>
        <b/>
        <i/>
        <sz val="11"/>
        <color theme="1"/>
        <rFont val="Calibri"/>
        <family val="2"/>
      </rPr>
      <t>: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</si>
  <si>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</si>
  <si>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5</t>
    </r>
    <r>
      <rPr>
        <sz val="9"/>
        <color theme="1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</si>
  <si>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theme="1"/>
        <rFont val="Calibri"/>
        <family val="2"/>
      </rPr>
      <t>6</t>
    </r>
  </si>
  <si>
    <t>LANDET KVANTUM AV TORSK, HYSE, SEI, BLÅKVEITE, SNABELUER OG REKER I 2021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</si>
  <si>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4 927 tonn avsatt til rekrutteringsordningen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</si>
  <si>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1 753 tonn avsatt til rekrutteringsordningen</t>
    </r>
  </si>
  <si>
    <r>
      <t>3</t>
    </r>
    <r>
      <rPr>
        <sz val="9"/>
        <color theme="1"/>
        <rFont val="Calibri"/>
        <family val="2"/>
      </rPr>
      <t xml:space="preserve"> Det er fisket ... tonn sei med konvensjonelle redskap som belastes notkvoten</t>
    </r>
  </si>
  <si>
    <r>
      <t xml:space="preserve">1 </t>
    </r>
    <r>
      <rPr>
        <sz val="9"/>
        <rFont val="Calibri"/>
        <family val="2"/>
      </rPr>
      <t xml:space="preserve">Periodekvote første periode: 4 700 tonn, periodekvote andre periode: 3 100 tonn, bifangstavsetning: 290 tonn </t>
    </r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</si>
  <si>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</si>
  <si>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  <scheme val="minor"/>
      </rPr>
      <t xml:space="preserve">1 </t>
    </r>
    <r>
      <rPr>
        <sz val="9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</si>
  <si>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1 324 tonn avsatt til rekrutteringsordningen</t>
    </r>
  </si>
  <si>
    <r>
      <rPr>
        <vertAlign val="superscript"/>
        <sz val="9"/>
        <rFont val="Calibri"/>
        <family val="2"/>
      </rPr>
      <t xml:space="preserve">3 </t>
    </r>
    <r>
      <rPr>
        <sz val="9"/>
        <rFont val="Calibri"/>
        <family val="2"/>
      </rPr>
      <t xml:space="preserve">2 713 tonn i Fiskevernsonen ved Svalbard og 3 903 tonn i internasjonalt farvann i Norskehavet. I tillegg er det avsatt 1 000 tonn snabeluer til EU-fartøys fiske. </t>
    </r>
  </si>
  <si>
    <r>
      <t xml:space="preserve">1 </t>
    </r>
    <r>
      <rPr>
        <sz val="9"/>
        <rFont val="Calibri"/>
        <family val="2"/>
      </rPr>
      <t>Av den norske kvoten er det avsatt 55 tonn til forsknings- og undervisningsformål</t>
    </r>
  </si>
  <si>
    <r>
      <t xml:space="preserve">2 </t>
    </r>
    <r>
      <rPr>
        <sz val="9"/>
        <rFont val="Calibri"/>
        <family val="2"/>
      </rPr>
      <t>13 098 tonn i et direktefiske etter snabeluer og 1 100 tonn til dekning av bifangst</t>
    </r>
  </si>
  <si>
    <r>
      <t>Norge</t>
    </r>
    <r>
      <rPr>
        <vertAlign val="superscript"/>
        <sz val="11"/>
        <rFont val="Calibri"/>
        <family val="2"/>
        <scheme val="minor"/>
      </rPr>
      <t>1</t>
    </r>
  </si>
  <si>
    <r>
      <t>Russland</t>
    </r>
    <r>
      <rPr>
        <vertAlign val="superscript"/>
        <sz val="11"/>
        <rFont val="Calibri"/>
        <family val="2"/>
        <scheme val="minor"/>
      </rPr>
      <t>2</t>
    </r>
  </si>
  <si>
    <r>
      <t>Tredjeland</t>
    </r>
    <r>
      <rPr>
        <vertAlign val="superscript"/>
        <sz val="11"/>
        <rFont val="Calibri"/>
        <family val="2"/>
        <scheme val="minor"/>
      </rPr>
      <t>3</t>
    </r>
  </si>
  <si>
    <r>
      <rPr>
        <vertAlign val="superscript"/>
        <sz val="9"/>
        <rFont val="Calibri"/>
        <family val="2"/>
        <scheme val="minor"/>
      </rPr>
      <t xml:space="preserve">1 </t>
    </r>
    <r>
      <rPr>
        <sz val="9"/>
        <rFont val="Calibri"/>
        <family val="2"/>
        <scheme val="minor"/>
      </rPr>
      <t>Fangst av torsketrålere med strukturkvoter fra seitrål føres i sin helhet på torsketrål</t>
    </r>
  </si>
  <si>
    <r>
      <rPr>
        <vertAlign val="super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 xml:space="preserve"> Kvoter justert for kvotefleksibilitet, dvs. kvoteoverføringer fra 2020</t>
    </r>
  </si>
  <si>
    <r>
      <t>Norge</t>
    </r>
    <r>
      <rPr>
        <vertAlign val="superscript"/>
        <sz val="11"/>
        <rFont val="Calibri"/>
        <family val="2"/>
      </rPr>
      <t>1</t>
    </r>
  </si>
  <si>
    <t xml:space="preserve">  Av den norske kvoten er det avsatt 5 tonn til forsknings- og undervisningsformål</t>
  </si>
  <si>
    <t xml:space="preserve">  Foreløpige kvoter, forhandlinger om totalkvote TAC ikke avsluttet</t>
  </si>
  <si>
    <t xml:space="preserve">  Foreløpige kvoter, forhandlinger om TAC ikke avsluttet</t>
  </si>
  <si>
    <r>
      <rPr>
        <vertAlign val="superscript"/>
        <sz val="9"/>
        <rFont val="Calibri"/>
        <family val="2"/>
        <scheme val="minor"/>
      </rPr>
      <t>1</t>
    </r>
    <r>
      <rPr>
        <sz val="9"/>
        <rFont val="Calibri"/>
        <family val="2"/>
        <scheme val="minor"/>
      </rPr>
      <t xml:space="preserve"> Avsetningen til tredjeland er trukket fra norsk kvote</t>
    </r>
  </si>
  <si>
    <r>
      <rPr>
        <vertAlign val="superscript"/>
        <sz val="9"/>
        <rFont val="Calibri"/>
        <family val="2"/>
        <scheme val="minor"/>
      </rPr>
      <t>1</t>
    </r>
    <r>
      <rPr>
        <sz val="9"/>
        <rFont val="Calibri"/>
        <family val="2"/>
        <scheme val="minor"/>
      </rPr>
      <t xml:space="preserve"> Avsetningen til tredjeland, 123 tonn, er trukket fra norsk kvote</t>
    </r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</si>
  <si>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2020</t>
    </r>
  </si>
  <si>
    <r>
      <t>3</t>
    </r>
    <r>
      <rPr>
        <sz val="9"/>
        <color theme="1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</si>
  <si>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rFont val="Calibri"/>
        <family val="2"/>
        <scheme val="minor"/>
      </rPr>
      <t>3</t>
    </r>
    <r>
      <rPr>
        <sz val="9"/>
        <rFont val="Calibri"/>
        <family val="2"/>
        <scheme val="minor"/>
      </rPr>
      <t xml:space="preserve"> 100 tonn er trukket fra gruppekvoten for å dekke estimert bifangst som gikk til oppmaling i 2020</t>
    </r>
  </si>
  <si>
    <r>
      <rPr>
        <vertAlign val="superscript"/>
        <sz val="9"/>
        <color theme="1"/>
        <rFont val="Calibri"/>
        <family val="2"/>
      </rPr>
      <t>6</t>
    </r>
    <r>
      <rPr>
        <sz val="9"/>
        <color theme="1"/>
        <rFont val="Calibri"/>
        <family val="2"/>
      </rPr>
      <t xml:space="preserve">  Kvoter justert for kvotefleksibilitet, dvs. kvoteoverføringer fra 2020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</si>
  <si>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</si>
  <si>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16 000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</si>
  <si>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</si>
  <si>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730 tonn, er trukket ut fra norsk kvote</t>
    </r>
  </si>
  <si>
    <t>LANDET KVANTUM UKE 19</t>
  </si>
  <si>
    <t>LANDET KVANTUM T.O.M UKE 19</t>
  </si>
  <si>
    <t>LANDET KVANTUM T.O.M. UKE 19 2020</t>
  </si>
  <si>
    <r>
      <t xml:space="preserve">3 </t>
    </r>
    <r>
      <rPr>
        <sz val="9"/>
        <color theme="1"/>
        <rFont val="Calibri"/>
        <family val="2"/>
      </rPr>
      <t>Registrert rekreasjonsfiske utgjør 676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</si>
  <si>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32 tonn, men det legges til grunn at hele avsetningen tas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</si>
  <si>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181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</si>
</sst>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_ ;_ * \-#,##0_ ;_ * &quot;-&quot;??_ ;_ @_ "/>
    <numFmt numFmtId="166" formatCode="dd\.mm\.yyyy"/>
    <numFmt numFmtId="167" formatCode="_-* #,##0_-;\-* #,##0_-;_-* &quot;-&quot;??_-;_-@_-"/>
  </numFmts>
  <fonts count="79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  <font>
      <sz val="11"/>
      <color theme="1"/>
      <name val="MS Sans Serif"/>
    </font>
    <font>
      <i/>
      <sz val="11"/>
      <name val="Calibri"/>
      <family val="2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</font>
    <font>
      <sz val="12"/>
      <color rgb="FFC00000"/>
      <name val="Calibri"/>
      <family val="2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9"/>
      <name val="Calibri"/>
      <family val="2"/>
    </font>
    <font>
      <vertAlign val="superscript"/>
      <sz val="11"/>
      <name val="Calibri"/>
      <family val="2"/>
    </font>
    <font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sz val="12"/>
      <name val="Calibri"/>
      <family val="2"/>
    </font>
    <font>
      <vertAlign val="superscript"/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87">
    <xf numFmtId="0" fontId="0" fillId="0" borderId="0"/>
    <xf numFmtId="164" fontId="16" fillId="0" borderId="0" applyFont="0" applyFill="0" applyBorder="0" applyAlignment="0" applyProtection="0"/>
    <xf numFmtId="0" fontId="18" fillId="3" borderId="24" applyNumberFormat="0" applyAlignment="0" applyProtection="0"/>
    <xf numFmtId="0" fontId="17" fillId="2" borderId="0" applyNumberFormat="0" applyBorder="0" applyAlignment="0" applyProtection="0"/>
    <xf numFmtId="0" fontId="20" fillId="0" borderId="0" applyNumberFormat="0" applyFill="0" applyBorder="0" applyAlignment="0" applyProtection="0"/>
    <xf numFmtId="0" fontId="19" fillId="0" borderId="25" applyNumberFormat="0" applyFill="0" applyAlignment="0" applyProtection="0"/>
    <xf numFmtId="0" fontId="25" fillId="0" borderId="0"/>
    <xf numFmtId="0" fontId="16" fillId="0" borderId="0"/>
    <xf numFmtId="0" fontId="16" fillId="0" borderId="0"/>
    <xf numFmtId="0" fontId="16" fillId="0" borderId="0"/>
    <xf numFmtId="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38" applyNumberFormat="0" applyFill="0" applyAlignment="0" applyProtection="0"/>
    <xf numFmtId="0" fontId="43" fillId="0" borderId="39" applyNumberFormat="0" applyFill="0" applyAlignment="0" applyProtection="0"/>
    <xf numFmtId="0" fontId="44" fillId="0" borderId="40" applyNumberFormat="0" applyFill="0" applyAlignment="0" applyProtection="0"/>
    <xf numFmtId="0" fontId="44" fillId="0" borderId="0" applyNumberFormat="0" applyFill="0" applyBorder="0" applyAlignment="0" applyProtection="0"/>
    <xf numFmtId="0" fontId="45" fillId="5" borderId="0" applyNumberFormat="0" applyBorder="0" applyAlignment="0" applyProtection="0"/>
    <xf numFmtId="0" fontId="17" fillId="2" borderId="0" applyNumberFormat="0" applyBorder="0" applyAlignment="0" applyProtection="0"/>
    <xf numFmtId="0" fontId="46" fillId="6" borderId="0" applyNumberFormat="0" applyBorder="0" applyAlignment="0" applyProtection="0"/>
    <xf numFmtId="0" fontId="47" fillId="7" borderId="24" applyNumberFormat="0" applyAlignment="0" applyProtection="0"/>
    <xf numFmtId="0" fontId="48" fillId="3" borderId="41" applyNumberFormat="0" applyAlignment="0" applyProtection="0"/>
    <xf numFmtId="0" fontId="18" fillId="3" borderId="24" applyNumberFormat="0" applyAlignment="0" applyProtection="0"/>
    <xf numFmtId="0" fontId="19" fillId="0" borderId="25" applyNumberFormat="0" applyFill="0" applyAlignment="0" applyProtection="0"/>
    <xf numFmtId="0" fontId="49" fillId="8" borderId="42" applyNumberFormat="0" applyAlignment="0" applyProtection="0"/>
    <xf numFmtId="0" fontId="50" fillId="0" borderId="0" applyNumberFormat="0" applyFill="0" applyBorder="0" applyAlignment="0" applyProtection="0"/>
    <xf numFmtId="0" fontId="16" fillId="9" borderId="43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44" applyNumberFormat="0" applyFill="0" applyAlignment="0" applyProtection="0"/>
    <xf numFmtId="0" fontId="5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0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51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1" fillId="0" borderId="0"/>
    <xf numFmtId="49" fontId="61" fillId="0" borderId="0"/>
    <xf numFmtId="49" fontId="61" fillId="0" borderId="0"/>
    <xf numFmtId="0" fontId="61" fillId="0" borderId="0"/>
    <xf numFmtId="0" fontId="61" fillId="0" borderId="0"/>
    <xf numFmtId="9" fontId="16" fillId="0" borderId="0" applyFont="0" applyFill="0" applyBorder="0" applyAlignment="0" applyProtection="0"/>
  </cellStyleXfs>
  <cellXfs count="428">
    <xf numFmtId="0" fontId="0" fillId="0" borderId="0" xfId="0"/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7" fillId="0" borderId="9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18" xfId="0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31" fillId="0" borderId="9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7" fillId="0" borderId="22" xfId="0" applyFont="1" applyBorder="1" applyAlignment="1">
      <alignment vertical="center" wrapText="1"/>
    </xf>
    <xf numFmtId="0" fontId="32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8" fillId="0" borderId="18" xfId="0" applyFont="1" applyFill="1" applyBorder="1" applyAlignment="1">
      <alignment vertical="center"/>
    </xf>
    <xf numFmtId="0" fontId="26" fillId="0" borderId="9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165" fontId="0" fillId="0" borderId="18" xfId="1" applyNumberFormat="1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36" fillId="0" borderId="0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38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3" fillId="0" borderId="0" xfId="0" applyFont="1" applyFill="1" applyBorder="1" applyAlignment="1">
      <alignment horizontal="left" vertical="center" wrapText="1"/>
    </xf>
    <xf numFmtId="3" fontId="23" fillId="0" borderId="0" xfId="0" applyNumberFormat="1" applyFont="1" applyFill="1" applyBorder="1" applyAlignment="1">
      <alignment horizontal="right" vertical="center" wrapText="1"/>
    </xf>
    <xf numFmtId="0" fontId="0" fillId="0" borderId="22" xfId="0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8" xfId="0" applyFont="1" applyBorder="1" applyAlignment="1">
      <alignment vertical="center"/>
    </xf>
    <xf numFmtId="0" fontId="27" fillId="0" borderId="9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6" fillId="0" borderId="9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39" fillId="0" borderId="0" xfId="0" applyFont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0" fontId="22" fillId="0" borderId="0" xfId="0" applyFont="1" applyAlignment="1">
      <alignment vertical="center"/>
    </xf>
    <xf numFmtId="165" fontId="23" fillId="0" borderId="0" xfId="1" applyNumberFormat="1" applyFont="1" applyFill="1" applyBorder="1" applyAlignment="1">
      <alignment vertical="center" wrapText="1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22" xfId="0" applyNumberFormat="1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3" fillId="4" borderId="4" xfId="0" applyFont="1" applyFill="1" applyBorder="1" applyAlignment="1">
      <alignment horizontal="center" vertical="center" wrapText="1"/>
    </xf>
    <xf numFmtId="0" fontId="21" fillId="0" borderId="29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3" fillId="4" borderId="1" xfId="0" applyFont="1" applyFill="1" applyBorder="1" applyAlignment="1">
      <alignment horizontal="left" vertical="center" wrapText="1"/>
    </xf>
    <xf numFmtId="0" fontId="23" fillId="4" borderId="37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7" fillId="0" borderId="9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2" fillId="0" borderId="26" xfId="0" applyFont="1" applyBorder="1" applyAlignment="1">
      <alignment vertical="center" wrapText="1"/>
    </xf>
    <xf numFmtId="0" fontId="22" fillId="0" borderId="27" xfId="0" applyFont="1" applyBorder="1" applyAlignment="1">
      <alignment vertical="center" wrapText="1"/>
    </xf>
    <xf numFmtId="0" fontId="22" fillId="0" borderId="32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11" fillId="0" borderId="26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2" fillId="0" borderId="1" xfId="0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vertical="center"/>
    </xf>
    <xf numFmtId="3" fontId="28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7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8" fillId="4" borderId="45" xfId="0" applyNumberFormat="1" applyFont="1" applyFill="1" applyBorder="1" applyAlignment="1">
      <alignment vertical="center" wrapText="1"/>
    </xf>
    <xf numFmtId="3" fontId="0" fillId="0" borderId="18" xfId="0" applyNumberFormat="1" applyFont="1" applyBorder="1" applyAlignment="1">
      <alignment vertical="center"/>
    </xf>
    <xf numFmtId="0" fontId="0" fillId="0" borderId="0" xfId="0" applyBorder="1"/>
    <xf numFmtId="0" fontId="37" fillId="0" borderId="0" xfId="0" applyFont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10" xfId="0" applyFont="1" applyFill="1" applyBorder="1" applyAlignment="1">
      <alignment horizontal="left" vertical="center" wrapText="1"/>
    </xf>
    <xf numFmtId="0" fontId="10" fillId="0" borderId="35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2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5" fillId="0" borderId="0" xfId="0" applyFont="1" applyBorder="1" applyAlignment="1">
      <alignment horizontal="center" vertical="center"/>
    </xf>
    <xf numFmtId="0" fontId="7" fillId="0" borderId="22" xfId="0" applyFont="1" applyFill="1" applyBorder="1" applyAlignment="1">
      <alignment vertical="center" wrapText="1"/>
    </xf>
    <xf numFmtId="0" fontId="0" fillId="0" borderId="22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39" fillId="0" borderId="0" xfId="0" applyFont="1" applyAlignment="1"/>
    <xf numFmtId="0" fontId="38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0" fontId="11" fillId="0" borderId="55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 wrapText="1"/>
    </xf>
    <xf numFmtId="0" fontId="52" fillId="0" borderId="6" xfId="0" applyFont="1" applyFill="1" applyBorder="1" applyAlignment="1">
      <alignment vertical="center"/>
    </xf>
    <xf numFmtId="0" fontId="53" fillId="0" borderId="0" xfId="0" applyFont="1" applyBorder="1" applyAlignment="1">
      <alignment vertical="center"/>
    </xf>
    <xf numFmtId="3" fontId="0" fillId="0" borderId="0" xfId="0" applyNumberFormat="1"/>
    <xf numFmtId="3" fontId="5" fillId="0" borderId="4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3" xfId="0" applyFont="1" applyFill="1" applyBorder="1" applyAlignment="1">
      <alignment vertical="center"/>
    </xf>
    <xf numFmtId="0" fontId="5" fillId="0" borderId="36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5" fillId="0" borderId="30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2" fillId="0" borderId="4" xfId="0" applyFont="1" applyFill="1" applyBorder="1" applyAlignment="1">
      <alignment vertical="center" wrapText="1"/>
    </xf>
    <xf numFmtId="0" fontId="22" fillId="0" borderId="46" xfId="0" applyFont="1" applyFill="1" applyBorder="1" applyAlignment="1">
      <alignment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48" xfId="0" applyFont="1" applyFill="1" applyBorder="1" applyAlignment="1">
      <alignment vertical="center" wrapText="1"/>
    </xf>
    <xf numFmtId="0" fontId="22" fillId="0" borderId="30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vertical="center" wrapText="1"/>
    </xf>
    <xf numFmtId="0" fontId="12" fillId="0" borderId="49" xfId="0" applyFont="1" applyFill="1" applyBorder="1" applyAlignment="1">
      <alignment vertical="center" wrapText="1"/>
    </xf>
    <xf numFmtId="0" fontId="11" fillId="0" borderId="47" xfId="0" applyFont="1" applyFill="1" applyBorder="1" applyAlignment="1">
      <alignment vertical="center" wrapText="1"/>
    </xf>
    <xf numFmtId="0" fontId="12" fillId="0" borderId="47" xfId="0" applyFont="1" applyFill="1" applyBorder="1" applyAlignment="1">
      <alignment vertical="center" wrapText="1"/>
    </xf>
    <xf numFmtId="0" fontId="12" fillId="0" borderId="48" xfId="0" applyFont="1" applyFill="1" applyBorder="1" applyAlignment="1">
      <alignment vertical="center" wrapText="1"/>
    </xf>
    <xf numFmtId="0" fontId="22" fillId="0" borderId="51" xfId="0" applyFont="1" applyFill="1" applyBorder="1" applyAlignment="1">
      <alignment vertical="center" wrapText="1"/>
    </xf>
    <xf numFmtId="0" fontId="0" fillId="0" borderId="0" xfId="0" applyFill="1" applyBorder="1"/>
    <xf numFmtId="3" fontId="0" fillId="0" borderId="0" xfId="0" applyNumberFormat="1" applyFill="1" applyBorder="1" applyAlignment="1">
      <alignment vertical="center"/>
    </xf>
    <xf numFmtId="0" fontId="0" fillId="0" borderId="0" xfId="0" applyFill="1"/>
    <xf numFmtId="0" fontId="9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0" fontId="0" fillId="0" borderId="32" xfId="0" applyFont="1" applyBorder="1" applyAlignment="1">
      <alignment vertical="center"/>
    </xf>
    <xf numFmtId="0" fontId="54" fillId="0" borderId="0" xfId="0" applyFont="1" applyFill="1" applyBorder="1" applyAlignment="1">
      <alignment vertical="center"/>
    </xf>
    <xf numFmtId="0" fontId="55" fillId="4" borderId="37" xfId="0" applyFont="1" applyFill="1" applyBorder="1" applyAlignment="1">
      <alignment horizontal="center" vertical="center" wrapText="1"/>
    </xf>
    <xf numFmtId="0" fontId="22" fillId="0" borderId="49" xfId="0" applyFont="1" applyFill="1" applyBorder="1" applyAlignment="1">
      <alignment vertical="center" wrapText="1"/>
    </xf>
    <xf numFmtId="0" fontId="5" fillId="0" borderId="61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/>
    </xf>
    <xf numFmtId="0" fontId="10" fillId="0" borderId="22" xfId="0" applyFont="1" applyFill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22" fillId="0" borderId="29" xfId="0" applyFont="1" applyBorder="1" applyAlignment="1">
      <alignment vertical="center" wrapText="1"/>
    </xf>
    <xf numFmtId="0" fontId="0" fillId="0" borderId="55" xfId="0" applyFont="1" applyBorder="1" applyAlignment="1">
      <alignment vertical="center"/>
    </xf>
    <xf numFmtId="0" fontId="23" fillId="4" borderId="1" xfId="0" applyFont="1" applyFill="1" applyBorder="1" applyAlignment="1">
      <alignment horizontal="center" vertical="center" wrapText="1"/>
    </xf>
    <xf numFmtId="0" fontId="23" fillId="4" borderId="28" xfId="0" applyFont="1" applyFill="1" applyBorder="1" applyAlignment="1">
      <alignment horizontal="center" vertical="center" wrapText="1"/>
    </xf>
    <xf numFmtId="0" fontId="60" fillId="0" borderId="1" xfId="0" applyFont="1" applyBorder="1" applyAlignment="1">
      <alignment horizontal="left" vertical="center"/>
    </xf>
    <xf numFmtId="0" fontId="10" fillId="0" borderId="0" xfId="0" applyFont="1" applyAlignment="1">
      <alignment vertical="top"/>
    </xf>
    <xf numFmtId="3" fontId="10" fillId="0" borderId="18" xfId="0" applyNumberFormat="1" applyFont="1" applyBorder="1" applyAlignment="1">
      <alignment vertical="center"/>
    </xf>
    <xf numFmtId="167" fontId="63" fillId="0" borderId="0" xfId="1" applyNumberFormat="1" applyFont="1" applyAlignment="1">
      <alignment vertical="top"/>
    </xf>
    <xf numFmtId="0" fontId="22" fillId="0" borderId="4" xfId="0" applyFont="1" applyBorder="1" applyAlignment="1">
      <alignment vertical="center" wrapText="1"/>
    </xf>
    <xf numFmtId="0" fontId="8" fillId="4" borderId="3" xfId="0" applyFont="1" applyFill="1" applyBorder="1" applyAlignment="1">
      <alignment horizontal="center" vertical="center" wrapText="1"/>
    </xf>
    <xf numFmtId="3" fontId="21" fillId="0" borderId="1" xfId="1" applyNumberFormat="1" applyFont="1" applyFill="1" applyBorder="1" applyAlignment="1">
      <alignment vertical="center"/>
    </xf>
    <xf numFmtId="3" fontId="21" fillId="0" borderId="6" xfId="1" applyNumberFormat="1" applyFont="1" applyFill="1" applyBorder="1" applyAlignment="1">
      <alignment vertical="center"/>
    </xf>
    <xf numFmtId="3" fontId="23" fillId="4" borderId="1" xfId="1" applyNumberFormat="1" applyFont="1" applyFill="1" applyBorder="1" applyAlignment="1">
      <alignment vertical="center" wrapText="1"/>
    </xf>
    <xf numFmtId="3" fontId="21" fillId="0" borderId="29" xfId="0" applyNumberFormat="1" applyFont="1" applyFill="1" applyBorder="1" applyAlignment="1">
      <alignment vertical="center"/>
    </xf>
    <xf numFmtId="3" fontId="0" fillId="0" borderId="26" xfId="0" applyNumberFormat="1" applyFont="1" applyFill="1" applyBorder="1" applyAlignment="1">
      <alignment vertical="center"/>
    </xf>
    <xf numFmtId="3" fontId="21" fillId="0" borderId="1" xfId="0" applyNumberFormat="1" applyFont="1" applyFill="1" applyBorder="1" applyAlignment="1">
      <alignment vertical="center"/>
    </xf>
    <xf numFmtId="3" fontId="0" fillId="0" borderId="27" xfId="0" applyNumberFormat="1" applyFont="1" applyFill="1" applyBorder="1" applyAlignment="1">
      <alignment vertical="center"/>
    </xf>
    <xf numFmtId="0" fontId="23" fillId="4" borderId="54" xfId="0" applyFont="1" applyFill="1" applyBorder="1" applyAlignment="1">
      <alignment horizontal="center" vertical="center" wrapText="1"/>
    </xf>
    <xf numFmtId="3" fontId="21" fillId="0" borderId="50" xfId="1" applyNumberFormat="1" applyFont="1" applyFill="1" applyBorder="1" applyAlignment="1">
      <alignment horizontal="right" vertical="center"/>
    </xf>
    <xf numFmtId="3" fontId="23" fillId="4" borderId="50" xfId="1" applyNumberFormat="1" applyFont="1" applyFill="1" applyBorder="1" applyAlignment="1">
      <alignment horizontal="right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3" fontId="52" fillId="0" borderId="6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40" fillId="0" borderId="29" xfId="0" applyNumberFormat="1" applyFont="1" applyFill="1" applyBorder="1" applyAlignment="1">
      <alignment horizontal="right" vertical="center" wrapText="1"/>
    </xf>
    <xf numFmtId="3" fontId="56" fillId="0" borderId="26" xfId="0" applyNumberFormat="1" applyFont="1" applyFill="1" applyBorder="1" applyAlignment="1">
      <alignment horizontal="right" vertical="center" wrapText="1"/>
    </xf>
    <xf numFmtId="3" fontId="56" fillId="0" borderId="55" xfId="0" applyNumberFormat="1" applyFont="1" applyFill="1" applyBorder="1" applyAlignment="1">
      <alignment horizontal="right" vertical="center" wrapText="1"/>
    </xf>
    <xf numFmtId="3" fontId="57" fillId="0" borderId="26" xfId="0" applyNumberFormat="1" applyFont="1" applyFill="1" applyBorder="1" applyAlignment="1">
      <alignment horizontal="right" vertical="center" wrapText="1"/>
    </xf>
    <xf numFmtId="3" fontId="58" fillId="0" borderId="26" xfId="0" applyNumberFormat="1" applyFont="1" applyFill="1" applyBorder="1" applyAlignment="1">
      <alignment horizontal="right" vertical="center" wrapText="1"/>
    </xf>
    <xf numFmtId="3" fontId="58" fillId="0" borderId="27" xfId="0" applyNumberFormat="1" applyFont="1" applyFill="1" applyBorder="1" applyAlignment="1">
      <alignment horizontal="right" vertical="center" wrapText="1"/>
    </xf>
    <xf numFmtId="3" fontId="40" fillId="0" borderId="6" xfId="0" applyNumberFormat="1" applyFont="1" applyFill="1" applyBorder="1" applyAlignment="1">
      <alignment horizontal="right" vertical="center" wrapText="1"/>
    </xf>
    <xf numFmtId="3" fontId="40" fillId="0" borderId="1" xfId="0" applyNumberFormat="1" applyFont="1" applyFill="1" applyBorder="1" applyAlignment="1">
      <alignment horizontal="right" vertical="center" wrapText="1"/>
    </xf>
    <xf numFmtId="3" fontId="8" fillId="4" borderId="1" xfId="0" applyNumberFormat="1" applyFont="1" applyFill="1" applyBorder="1" applyAlignment="1">
      <alignment horizontal="right" vertical="center" wrapText="1"/>
    </xf>
    <xf numFmtId="3" fontId="40" fillId="0" borderId="58" xfId="0" applyNumberFormat="1" applyFont="1" applyFill="1" applyBorder="1" applyAlignment="1">
      <alignment horizontal="right" vertical="center" wrapText="1"/>
    </xf>
    <xf numFmtId="3" fontId="56" fillId="0" borderId="56" xfId="0" applyNumberFormat="1" applyFont="1" applyFill="1" applyBorder="1" applyAlignment="1">
      <alignment horizontal="right" vertical="center" wrapText="1"/>
    </xf>
    <xf numFmtId="3" fontId="56" fillId="0" borderId="60" xfId="0" applyNumberFormat="1" applyFont="1" applyFill="1" applyBorder="1" applyAlignment="1">
      <alignment horizontal="right" vertical="center" wrapText="1"/>
    </xf>
    <xf numFmtId="3" fontId="57" fillId="0" borderId="56" xfId="0" applyNumberFormat="1" applyFont="1" applyFill="1" applyBorder="1" applyAlignment="1">
      <alignment horizontal="right" vertical="center" wrapText="1"/>
    </xf>
    <xf numFmtId="3" fontId="58" fillId="0" borderId="56" xfId="0" applyNumberFormat="1" applyFont="1" applyFill="1" applyBorder="1" applyAlignment="1">
      <alignment horizontal="right" vertical="center" wrapText="1"/>
    </xf>
    <xf numFmtId="3" fontId="40" fillId="0" borderId="53" xfId="0" applyNumberFormat="1" applyFont="1" applyFill="1" applyBorder="1" applyAlignment="1">
      <alignment horizontal="right" vertical="center" wrapText="1"/>
    </xf>
    <xf numFmtId="3" fontId="40" fillId="0" borderId="45" xfId="0" applyNumberFormat="1" applyFont="1" applyFill="1" applyBorder="1" applyAlignment="1">
      <alignment horizontal="right" vertical="center" wrapText="1"/>
    </xf>
    <xf numFmtId="3" fontId="55" fillId="4" borderId="45" xfId="0" applyNumberFormat="1" applyFont="1" applyFill="1" applyBorder="1" applyAlignment="1">
      <alignment horizontal="right" vertical="center" wrapText="1"/>
    </xf>
    <xf numFmtId="3" fontId="21" fillId="0" borderId="29" xfId="1" applyNumberFormat="1" applyFont="1" applyFill="1" applyBorder="1" applyAlignment="1">
      <alignment horizontal="right" vertical="center"/>
    </xf>
    <xf numFmtId="3" fontId="21" fillId="0" borderId="26" xfId="1" applyNumberFormat="1" applyFont="1" applyFill="1" applyBorder="1" applyAlignment="1">
      <alignment horizontal="right" vertical="center"/>
    </xf>
    <xf numFmtId="3" fontId="21" fillId="0" borderId="27" xfId="1" applyNumberFormat="1" applyFont="1" applyFill="1" applyBorder="1" applyAlignment="1">
      <alignment horizontal="right" vertical="center"/>
    </xf>
    <xf numFmtId="3" fontId="22" fillId="0" borderId="32" xfId="0" applyNumberFormat="1" applyFont="1" applyFill="1" applyBorder="1" applyAlignment="1">
      <alignment horizontal="right"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3" fontId="11" fillId="0" borderId="27" xfId="0" applyNumberFormat="1" applyFont="1" applyFill="1" applyBorder="1" applyAlignment="1">
      <alignment horizontal="right" vertical="center" wrapText="1"/>
    </xf>
    <xf numFmtId="3" fontId="22" fillId="0" borderId="1" xfId="0" applyNumberFormat="1" applyFont="1" applyFill="1" applyBorder="1" applyAlignment="1">
      <alignment horizontal="right" vertical="center" wrapText="1"/>
    </xf>
    <xf numFmtId="3" fontId="22" fillId="0" borderId="4" xfId="0" applyNumberFormat="1" applyFont="1" applyBorder="1" applyAlignment="1">
      <alignment horizontal="right" vertical="center" wrapText="1"/>
    </xf>
    <xf numFmtId="3" fontId="57" fillId="0" borderId="57" xfId="0" applyNumberFormat="1" applyFont="1" applyFill="1" applyBorder="1" applyAlignment="1">
      <alignment horizontal="right" vertical="center" wrapText="1"/>
    </xf>
    <xf numFmtId="3" fontId="57" fillId="0" borderId="27" xfId="0" applyNumberFormat="1" applyFont="1" applyFill="1" applyBorder="1" applyAlignment="1">
      <alignment horizontal="right" vertical="center" wrapText="1"/>
    </xf>
    <xf numFmtId="3" fontId="22" fillId="0" borderId="58" xfId="0" applyNumberFormat="1" applyFont="1" applyFill="1" applyBorder="1" applyAlignment="1">
      <alignment horizontal="right" vertical="center" wrapText="1"/>
    </xf>
    <xf numFmtId="3" fontId="22" fillId="0" borderId="29" xfId="0" applyNumberFormat="1" applyFont="1" applyFill="1" applyBorder="1" applyAlignment="1">
      <alignment horizontal="right" vertical="center" wrapText="1"/>
    </xf>
    <xf numFmtId="3" fontId="5" fillId="0" borderId="56" xfId="0" applyNumberFormat="1" applyFont="1" applyFill="1" applyBorder="1" applyAlignment="1">
      <alignment horizontal="right" vertical="center" wrapText="1"/>
    </xf>
    <xf numFmtId="3" fontId="5" fillId="0" borderId="26" xfId="0" applyNumberFormat="1" applyFont="1" applyFill="1" applyBorder="1" applyAlignment="1">
      <alignment horizontal="right" vertical="center" wrapText="1"/>
    </xf>
    <xf numFmtId="3" fontId="5" fillId="0" borderId="57" xfId="0" applyNumberFormat="1" applyFont="1" applyFill="1" applyBorder="1" applyAlignment="1">
      <alignment horizontal="right" vertical="center" wrapText="1"/>
    </xf>
    <xf numFmtId="3" fontId="5" fillId="0" borderId="27" xfId="0" applyNumberFormat="1" applyFont="1" applyFill="1" applyBorder="1" applyAlignment="1">
      <alignment horizontal="right" vertical="center" wrapText="1"/>
    </xf>
    <xf numFmtId="3" fontId="22" fillId="0" borderId="52" xfId="0" applyNumberFormat="1" applyFont="1" applyFill="1" applyBorder="1" applyAlignment="1">
      <alignment horizontal="right" vertical="center" wrapText="1"/>
    </xf>
    <xf numFmtId="3" fontId="22" fillId="0" borderId="5" xfId="0" applyNumberFormat="1" applyFont="1" applyFill="1" applyBorder="1" applyAlignment="1">
      <alignment horizontal="right" vertical="center" wrapText="1"/>
    </xf>
    <xf numFmtId="3" fontId="22" fillId="0" borderId="45" xfId="0" applyNumberFormat="1" applyFont="1" applyFill="1" applyBorder="1" applyAlignment="1">
      <alignment horizontal="right" vertical="center" wrapText="1"/>
    </xf>
    <xf numFmtId="3" fontId="22" fillId="0" borderId="4" xfId="0" applyNumberFormat="1" applyFont="1" applyFill="1" applyBorder="1" applyAlignment="1">
      <alignment horizontal="right" vertical="center" wrapText="1"/>
    </xf>
    <xf numFmtId="3" fontId="12" fillId="0" borderId="59" xfId="0" applyNumberFormat="1" applyFont="1" applyFill="1" applyBorder="1" applyAlignment="1">
      <alignment horizontal="right" vertical="center" wrapText="1"/>
    </xf>
    <xf numFmtId="3" fontId="12" fillId="0" borderId="29" xfId="0" applyNumberFormat="1" applyFont="1" applyFill="1" applyBorder="1" applyAlignment="1">
      <alignment horizontal="right" vertical="center" wrapText="1"/>
    </xf>
    <xf numFmtId="3" fontId="11" fillId="0" borderId="56" xfId="0" applyNumberFormat="1" applyFont="1" applyFill="1" applyBorder="1" applyAlignment="1">
      <alignment horizontal="right" vertical="center" wrapText="1"/>
    </xf>
    <xf numFmtId="3" fontId="12" fillId="0" borderId="56" xfId="0" applyNumberFormat="1" applyFont="1" applyFill="1" applyBorder="1" applyAlignment="1">
      <alignment horizontal="right" vertical="center" wrapText="1"/>
    </xf>
    <xf numFmtId="3" fontId="12" fillId="0" borderId="26" xfId="0" applyNumberFormat="1" applyFont="1" applyFill="1" applyBorder="1" applyAlignment="1">
      <alignment horizontal="right" vertical="center" wrapText="1"/>
    </xf>
    <xf numFmtId="3" fontId="12" fillId="0" borderId="57" xfId="0" applyNumberFormat="1" applyFont="1" applyFill="1" applyBorder="1" applyAlignment="1">
      <alignment horizontal="right" vertical="center" wrapText="1"/>
    </xf>
    <xf numFmtId="3" fontId="12" fillId="0" borderId="27" xfId="0" applyNumberFormat="1" applyFont="1" applyFill="1" applyBorder="1" applyAlignment="1">
      <alignment horizontal="right" vertical="center" wrapText="1"/>
    </xf>
    <xf numFmtId="3" fontId="22" fillId="0" borderId="53" xfId="0" applyNumberFormat="1" applyFont="1" applyFill="1" applyBorder="1" applyAlignment="1">
      <alignment horizontal="right" vertical="center" wrapText="1"/>
    </xf>
    <xf numFmtId="3" fontId="22" fillId="0" borderId="6" xfId="0" applyNumberFormat="1" applyFont="1" applyFill="1" applyBorder="1" applyAlignment="1">
      <alignment horizontal="right" vertical="center" wrapText="1"/>
    </xf>
    <xf numFmtId="3" fontId="22" fillId="0" borderId="45" xfId="0" applyNumberFormat="1" applyFont="1" applyBorder="1" applyAlignment="1">
      <alignment horizontal="right" vertical="center" wrapText="1"/>
    </xf>
    <xf numFmtId="3" fontId="22" fillId="0" borderId="1" xfId="0" applyNumberFormat="1" applyFont="1" applyBorder="1" applyAlignment="1">
      <alignment horizontal="right" vertical="center" wrapText="1"/>
    </xf>
    <xf numFmtId="3" fontId="8" fillId="4" borderId="45" xfId="0" applyNumberFormat="1" applyFont="1" applyFill="1" applyBorder="1" applyAlignment="1">
      <alignment horizontal="right" vertical="center" wrapText="1"/>
    </xf>
    <xf numFmtId="0" fontId="23" fillId="4" borderId="35" xfId="0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vertical="center" wrapText="1"/>
    </xf>
    <xf numFmtId="3" fontId="64" fillId="0" borderId="26" xfId="0" applyNumberFormat="1" applyFont="1" applyFill="1" applyBorder="1" applyAlignment="1">
      <alignment horizontal="right" vertical="center" wrapText="1"/>
    </xf>
    <xf numFmtId="3" fontId="66" fillId="0" borderId="4" xfId="0" applyNumberFormat="1" applyFont="1" applyBorder="1" applyAlignment="1">
      <alignment horizontal="right" vertical="center" wrapText="1"/>
    </xf>
    <xf numFmtId="3" fontId="66" fillId="0" borderId="45" xfId="0" applyNumberFormat="1" applyFont="1" applyBorder="1" applyAlignment="1">
      <alignment horizontal="right" vertical="center" wrapText="1"/>
    </xf>
    <xf numFmtId="0" fontId="67" fillId="0" borderId="0" xfId="0" applyFont="1" applyBorder="1" applyAlignment="1">
      <alignment vertical="center" wrapText="1"/>
    </xf>
    <xf numFmtId="3" fontId="65" fillId="0" borderId="0" xfId="0" applyNumberFormat="1" applyFont="1" applyFill="1" applyBorder="1" applyAlignment="1">
      <alignment vertical="center"/>
    </xf>
    <xf numFmtId="3" fontId="65" fillId="0" borderId="56" xfId="0" applyNumberFormat="1" applyFont="1" applyFill="1" applyBorder="1" applyAlignment="1">
      <alignment vertical="center"/>
    </xf>
    <xf numFmtId="3" fontId="65" fillId="0" borderId="57" xfId="0" applyNumberFormat="1" applyFont="1" applyFill="1" applyBorder="1" applyAlignment="1">
      <alignment vertical="center"/>
    </xf>
    <xf numFmtId="3" fontId="68" fillId="0" borderId="53" xfId="0" applyNumberFormat="1" applyFont="1" applyFill="1" applyBorder="1" applyAlignment="1">
      <alignment vertical="center"/>
    </xf>
    <xf numFmtId="0" fontId="65" fillId="0" borderId="0" xfId="0" applyFont="1" applyFill="1" applyBorder="1" applyAlignment="1">
      <alignment vertical="center"/>
    </xf>
    <xf numFmtId="3" fontId="70" fillId="0" borderId="1" xfId="0" applyNumberFormat="1" applyFont="1" applyFill="1" applyBorder="1" applyAlignment="1">
      <alignment horizontal="right" vertical="center" indent="1"/>
    </xf>
    <xf numFmtId="3" fontId="40" fillId="0" borderId="32" xfId="0" applyNumberFormat="1" applyFont="1" applyFill="1" applyBorder="1" applyAlignment="1">
      <alignment horizontal="right" vertical="center" wrapText="1"/>
    </xf>
    <xf numFmtId="0" fontId="56" fillId="0" borderId="5" xfId="0" applyFont="1" applyBorder="1" applyAlignment="1">
      <alignment vertical="center"/>
    </xf>
    <xf numFmtId="3" fontId="56" fillId="0" borderId="5" xfId="0" applyNumberFormat="1" applyFont="1" applyFill="1" applyBorder="1" applyAlignment="1">
      <alignment horizontal="right" vertical="center" indent="1"/>
    </xf>
    <xf numFmtId="0" fontId="56" fillId="0" borderId="4" xfId="0" applyFont="1" applyFill="1" applyBorder="1" applyAlignment="1">
      <alignment vertical="center"/>
    </xf>
    <xf numFmtId="3" fontId="56" fillId="0" borderId="4" xfId="0" applyNumberFormat="1" applyFont="1" applyFill="1" applyBorder="1" applyAlignment="1">
      <alignment horizontal="right" vertical="center" indent="1"/>
    </xf>
    <xf numFmtId="0" fontId="56" fillId="0" borderId="5" xfId="0" applyFont="1" applyFill="1" applyBorder="1" applyAlignment="1">
      <alignment vertical="center"/>
    </xf>
    <xf numFmtId="0" fontId="56" fillId="0" borderId="30" xfId="0" applyFont="1" applyBorder="1" applyAlignment="1">
      <alignment vertical="center"/>
    </xf>
    <xf numFmtId="0" fontId="56" fillId="0" borderId="6" xfId="0" applyFont="1" applyBorder="1" applyAlignment="1">
      <alignment vertical="center"/>
    </xf>
    <xf numFmtId="0" fontId="56" fillId="0" borderId="36" xfId="0" applyFont="1" applyBorder="1" applyAlignment="1">
      <alignment vertical="center"/>
    </xf>
    <xf numFmtId="0" fontId="56" fillId="0" borderId="1" xfId="0" applyFont="1" applyBorder="1" applyAlignment="1">
      <alignment vertical="center"/>
    </xf>
    <xf numFmtId="3" fontId="56" fillId="0" borderId="1" xfId="0" applyNumberFormat="1" applyFont="1" applyFill="1" applyBorder="1" applyAlignment="1">
      <alignment horizontal="right" vertical="center" indent="1"/>
    </xf>
    <xf numFmtId="0" fontId="56" fillId="0" borderId="3" xfId="0" applyFont="1" applyFill="1" applyBorder="1" applyAlignment="1">
      <alignment vertical="center"/>
    </xf>
    <xf numFmtId="0" fontId="56" fillId="0" borderId="1" xfId="0" applyFont="1" applyFill="1" applyBorder="1" applyAlignment="1">
      <alignment vertical="center"/>
    </xf>
    <xf numFmtId="3" fontId="56" fillId="0" borderId="3" xfId="0" applyNumberFormat="1" applyFont="1" applyFill="1" applyBorder="1" applyAlignment="1">
      <alignment horizontal="right" vertical="center" indent="1"/>
    </xf>
    <xf numFmtId="0" fontId="54" fillId="0" borderId="0" xfId="0" applyFont="1" applyBorder="1" applyAlignment="1">
      <alignment vertical="center"/>
    </xf>
    <xf numFmtId="3" fontId="56" fillId="0" borderId="57" xfId="0" applyNumberFormat="1" applyFont="1" applyFill="1" applyBorder="1" applyAlignment="1">
      <alignment horizontal="right" vertical="center" wrapText="1"/>
    </xf>
    <xf numFmtId="3" fontId="40" fillId="0" borderId="52" xfId="0" applyNumberFormat="1" applyFont="1" applyFill="1" applyBorder="1" applyAlignment="1">
      <alignment horizontal="right" vertical="center" wrapText="1"/>
    </xf>
    <xf numFmtId="0" fontId="73" fillId="0" borderId="0" xfId="0" applyFont="1" applyFill="1" applyBorder="1" applyAlignment="1">
      <alignment horizontal="left" vertical="center"/>
    </xf>
    <xf numFmtId="3" fontId="57" fillId="0" borderId="59" xfId="0" applyNumberFormat="1" applyFont="1" applyFill="1" applyBorder="1" applyAlignment="1">
      <alignment horizontal="right" vertical="center" wrapText="1"/>
    </xf>
    <xf numFmtId="0" fontId="71" fillId="0" borderId="0" xfId="0" applyFont="1" applyFill="1" applyBorder="1" applyAlignment="1">
      <alignment vertical="center"/>
    </xf>
    <xf numFmtId="0" fontId="75" fillId="0" borderId="0" xfId="0" applyFont="1" applyFill="1" applyBorder="1" applyAlignment="1">
      <alignment vertical="center" wrapText="1"/>
    </xf>
    <xf numFmtId="0" fontId="70" fillId="0" borderId="33" xfId="0" applyFont="1" applyFill="1" applyBorder="1" applyAlignment="1">
      <alignment vertical="center"/>
    </xf>
    <xf numFmtId="3" fontId="70" fillId="0" borderId="34" xfId="0" applyNumberFormat="1" applyFont="1" applyFill="1" applyBorder="1" applyAlignment="1">
      <alignment horizontal="right" vertical="center" indent="1"/>
    </xf>
    <xf numFmtId="0" fontId="70" fillId="0" borderId="30" xfId="0" applyFont="1" applyFill="1" applyBorder="1" applyAlignment="1">
      <alignment vertical="center"/>
    </xf>
    <xf numFmtId="3" fontId="70" fillId="0" borderId="36" xfId="0" applyNumberFormat="1" applyFont="1" applyFill="1" applyBorder="1" applyAlignment="1">
      <alignment horizontal="right" vertical="center" indent="1"/>
    </xf>
    <xf numFmtId="0" fontId="70" fillId="0" borderId="2" xfId="0" applyFont="1" applyFill="1" applyBorder="1" applyAlignment="1">
      <alignment vertical="center"/>
    </xf>
    <xf numFmtId="3" fontId="70" fillId="0" borderId="3" xfId="0" applyNumberFormat="1" applyFont="1" applyFill="1" applyBorder="1" applyAlignment="1">
      <alignment horizontal="right" vertical="center" indent="1"/>
    </xf>
    <xf numFmtId="3" fontId="77" fillId="0" borderId="62" xfId="1" applyNumberFormat="1" applyFont="1" applyFill="1" applyBorder="1" applyAlignment="1">
      <alignment vertical="center"/>
    </xf>
    <xf numFmtId="0" fontId="54" fillId="0" borderId="22" xfId="0" applyFont="1" applyBorder="1" applyAlignment="1">
      <alignment vertical="center"/>
    </xf>
    <xf numFmtId="3" fontId="70" fillId="0" borderId="35" xfId="0" applyNumberFormat="1" applyFont="1" applyFill="1" applyBorder="1" applyAlignment="1">
      <alignment vertical="center"/>
    </xf>
    <xf numFmtId="3" fontId="70" fillId="0" borderId="35" xfId="0" applyNumberFormat="1" applyFont="1" applyFill="1" applyBorder="1" applyAlignment="1">
      <alignment horizontal="right" vertical="center" indent="1"/>
    </xf>
    <xf numFmtId="3" fontId="70" fillId="0" borderId="0" xfId="0" applyNumberFormat="1" applyFont="1" applyFill="1" applyBorder="1" applyAlignment="1">
      <alignment vertical="center"/>
    </xf>
    <xf numFmtId="3" fontId="70" fillId="0" borderId="0" xfId="0" applyNumberFormat="1" applyFont="1" applyFill="1" applyBorder="1" applyAlignment="1">
      <alignment horizontal="right" vertical="center" indent="1"/>
    </xf>
    <xf numFmtId="3" fontId="70" fillId="0" borderId="2" xfId="0" applyNumberFormat="1" applyFont="1" applyFill="1" applyBorder="1" applyAlignment="1">
      <alignment vertical="center"/>
    </xf>
    <xf numFmtId="0" fontId="73" fillId="0" borderId="0" xfId="0" applyFont="1" applyFill="1" applyBorder="1" applyAlignment="1">
      <alignment vertical="center"/>
    </xf>
    <xf numFmtId="3" fontId="70" fillId="0" borderId="36" xfId="0" applyNumberFormat="1" applyFont="1" applyBorder="1" applyAlignment="1">
      <alignment horizontal="right" vertical="center" indent="1"/>
    </xf>
    <xf numFmtId="3" fontId="70" fillId="0" borderId="3" xfId="0" applyNumberFormat="1" applyFont="1" applyBorder="1" applyAlignment="1">
      <alignment horizontal="right" vertical="center" indent="1"/>
    </xf>
    <xf numFmtId="3" fontId="77" fillId="0" borderId="58" xfId="0" applyNumberFormat="1" applyFont="1" applyFill="1" applyBorder="1" applyAlignment="1">
      <alignment vertical="center"/>
    </xf>
    <xf numFmtId="3" fontId="70" fillId="0" borderId="56" xfId="0" applyNumberFormat="1" applyFont="1" applyFill="1" applyBorder="1" applyAlignment="1">
      <alignment vertical="center"/>
    </xf>
    <xf numFmtId="3" fontId="70" fillId="0" borderId="60" xfId="0" applyNumberFormat="1" applyFont="1" applyFill="1" applyBorder="1" applyAlignment="1">
      <alignment vertical="center"/>
    </xf>
    <xf numFmtId="3" fontId="77" fillId="0" borderId="45" xfId="0" applyNumberFormat="1" applyFont="1" applyFill="1" applyBorder="1" applyAlignment="1">
      <alignment vertical="center"/>
    </xf>
    <xf numFmtId="0" fontId="24" fillId="0" borderId="22" xfId="0" applyFont="1" applyFill="1" applyBorder="1" applyAlignment="1">
      <alignment vertical="center"/>
    </xf>
    <xf numFmtId="0" fontId="54" fillId="0" borderId="0" xfId="0" applyFont="1" applyFill="1" applyAlignment="1">
      <alignment vertical="center"/>
    </xf>
    <xf numFmtId="3" fontId="73" fillId="0" borderId="0" xfId="0" applyNumberFormat="1" applyFont="1" applyFill="1" applyBorder="1" applyAlignment="1">
      <alignment vertical="center"/>
    </xf>
    <xf numFmtId="3" fontId="68" fillId="0" borderId="62" xfId="1" applyNumberFormat="1" applyFont="1" applyFill="1" applyBorder="1" applyAlignment="1">
      <alignment vertical="center"/>
    </xf>
    <xf numFmtId="3" fontId="23" fillId="4" borderId="50" xfId="1" applyNumberFormat="1" applyFont="1" applyFill="1" applyBorder="1" applyAlignment="1">
      <alignment vertical="center" wrapText="1"/>
    </xf>
    <xf numFmtId="3" fontId="12" fillId="0" borderId="0" xfId="0" applyNumberFormat="1" applyFont="1" applyBorder="1" applyAlignment="1">
      <alignment vertical="center"/>
    </xf>
    <xf numFmtId="3" fontId="27" fillId="0" borderId="0" xfId="0" applyNumberFormat="1" applyFont="1" applyFill="1" applyBorder="1" applyAlignment="1">
      <alignment vertical="center"/>
    </xf>
    <xf numFmtId="3" fontId="21" fillId="0" borderId="0" xfId="0" applyNumberFormat="1" applyFont="1" applyBorder="1" applyAlignment="1">
      <alignment vertical="center"/>
    </xf>
    <xf numFmtId="3" fontId="77" fillId="0" borderId="1" xfId="1" applyNumberFormat="1" applyFont="1" applyFill="1" applyBorder="1" applyAlignment="1">
      <alignment vertical="center"/>
    </xf>
    <xf numFmtId="3" fontId="77" fillId="0" borderId="6" xfId="1" applyNumberFormat="1" applyFont="1" applyFill="1" applyBorder="1" applyAlignment="1">
      <alignment vertical="center"/>
    </xf>
    <xf numFmtId="3" fontId="69" fillId="4" borderId="1" xfId="1" applyNumberFormat="1" applyFont="1" applyFill="1" applyBorder="1" applyAlignment="1">
      <alignment vertical="center" wrapText="1"/>
    </xf>
    <xf numFmtId="3" fontId="55" fillId="4" borderId="1" xfId="0" applyNumberFormat="1" applyFont="1" applyFill="1" applyBorder="1" applyAlignment="1">
      <alignment horizontal="right" vertical="center" wrapText="1"/>
    </xf>
    <xf numFmtId="3" fontId="70" fillId="0" borderId="57" xfId="0" applyNumberFormat="1" applyFont="1" applyFill="1" applyBorder="1" applyAlignment="1">
      <alignment vertical="center"/>
    </xf>
    <xf numFmtId="3" fontId="77" fillId="0" borderId="53" xfId="0" applyNumberFormat="1" applyFont="1" applyFill="1" applyBorder="1" applyAlignment="1">
      <alignment vertical="center"/>
    </xf>
    <xf numFmtId="3" fontId="55" fillId="4" borderId="2" xfId="0" applyNumberFormat="1" applyFont="1" applyFill="1" applyBorder="1" applyAlignment="1">
      <alignment vertical="center" wrapText="1"/>
    </xf>
    <xf numFmtId="0" fontId="11" fillId="0" borderId="61" xfId="0" applyFont="1" applyFill="1" applyBorder="1" applyAlignment="1">
      <alignment vertical="center" wrapText="1"/>
    </xf>
    <xf numFmtId="3" fontId="58" fillId="0" borderId="60" xfId="0" applyNumberFormat="1" applyFont="1" applyFill="1" applyBorder="1" applyAlignment="1">
      <alignment horizontal="right" vertical="center" wrapText="1"/>
    </xf>
    <xf numFmtId="3" fontId="58" fillId="0" borderId="55" xfId="0" applyNumberFormat="1" applyFont="1" applyFill="1" applyBorder="1" applyAlignment="1">
      <alignment horizontal="right" vertical="center" wrapText="1"/>
    </xf>
    <xf numFmtId="3" fontId="68" fillId="0" borderId="62" xfId="1" applyNumberFormat="1" applyFont="1" applyFill="1" applyBorder="1" applyAlignment="1">
      <alignment horizontal="right" vertical="center"/>
    </xf>
    <xf numFmtId="9" fontId="58" fillId="0" borderId="26" xfId="86" applyFont="1" applyFill="1" applyBorder="1" applyAlignment="1">
      <alignment horizontal="right" vertical="center" wrapText="1"/>
    </xf>
    <xf numFmtId="167" fontId="60" fillId="0" borderId="26" xfId="1" applyNumberFormat="1" applyFont="1" applyBorder="1" applyAlignment="1">
      <alignment horizontal="right" vertical="top"/>
    </xf>
    <xf numFmtId="167" fontId="60" fillId="0" borderId="5" xfId="1" applyNumberFormat="1" applyFont="1" applyBorder="1" applyAlignment="1">
      <alignment horizontal="right" vertical="top"/>
    </xf>
    <xf numFmtId="3" fontId="60" fillId="0" borderId="26" xfId="1" applyNumberFormat="1" applyFont="1" applyFill="1" applyBorder="1" applyAlignment="1">
      <alignment horizontal="right" vertical="center"/>
    </xf>
    <xf numFmtId="3" fontId="60" fillId="0" borderId="6" xfId="1" applyNumberFormat="1" applyFont="1" applyFill="1" applyBorder="1" applyAlignment="1">
      <alignment horizontal="right" vertical="center"/>
    </xf>
    <xf numFmtId="3" fontId="60" fillId="0" borderId="29" xfId="1" applyNumberFormat="1" applyFont="1" applyFill="1" applyBorder="1" applyAlignment="1">
      <alignment horizontal="right" vertical="center"/>
    </xf>
    <xf numFmtId="3" fontId="60" fillId="0" borderId="55" xfId="1" applyNumberFormat="1" applyFont="1" applyFill="1" applyBorder="1" applyAlignment="1">
      <alignment horizontal="right" vertical="center"/>
    </xf>
    <xf numFmtId="3" fontId="60" fillId="0" borderId="1" xfId="1" applyNumberFormat="1" applyFont="1" applyFill="1" applyBorder="1" applyAlignment="1">
      <alignment horizontal="right" vertical="center"/>
    </xf>
    <xf numFmtId="3" fontId="23" fillId="4" borderId="1" xfId="1" applyNumberFormat="1" applyFont="1" applyFill="1" applyBorder="1" applyAlignment="1">
      <alignment horizontal="right" vertical="center" wrapText="1"/>
    </xf>
    <xf numFmtId="0" fontId="37" fillId="0" borderId="7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3" fontId="77" fillId="0" borderId="33" xfId="1" applyNumberFormat="1" applyFont="1" applyFill="1" applyBorder="1" applyAlignment="1">
      <alignment horizontal="right" vertical="center"/>
    </xf>
    <xf numFmtId="3" fontId="77" fillId="0" borderId="51" xfId="1" applyNumberFormat="1" applyFont="1" applyFill="1" applyBorder="1" applyAlignment="1">
      <alignment horizontal="right" vertical="center"/>
    </xf>
    <xf numFmtId="3" fontId="21" fillId="0" borderId="4" xfId="1" applyNumberFormat="1" applyFont="1" applyFill="1" applyBorder="1" applyAlignment="1">
      <alignment horizontal="right" vertical="center"/>
    </xf>
    <xf numFmtId="3" fontId="21" fillId="0" borderId="6" xfId="1" applyNumberFormat="1" applyFont="1" applyFill="1" applyBorder="1" applyAlignment="1">
      <alignment horizontal="right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8" fillId="4" borderId="34" xfId="0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center" vertical="center"/>
    </xf>
    <xf numFmtId="0" fontId="35" fillId="0" borderId="12" xfId="0" applyFont="1" applyFill="1" applyBorder="1" applyAlignment="1">
      <alignment horizontal="center" vertical="center"/>
    </xf>
    <xf numFmtId="0" fontId="35" fillId="0" borderId="2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71" fillId="0" borderId="22" xfId="0" applyFont="1" applyFill="1" applyBorder="1" applyAlignment="1">
      <alignment horizontal="left" vertical="center" wrapText="1"/>
    </xf>
    <xf numFmtId="3" fontId="40" fillId="0" borderId="4" xfId="0" applyNumberFormat="1" applyFont="1" applyFill="1" applyBorder="1" applyAlignment="1">
      <alignment horizontal="right" vertical="center" wrapText="1"/>
    </xf>
    <xf numFmtId="3" fontId="40" fillId="0" borderId="32" xfId="0" applyNumberFormat="1" applyFont="1" applyFill="1" applyBorder="1" applyAlignment="1">
      <alignment horizontal="right" vertical="center" wrapText="1"/>
    </xf>
    <xf numFmtId="0" fontId="34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3" fontId="21" fillId="0" borderId="33" xfId="1" applyNumberFormat="1" applyFont="1" applyFill="1" applyBorder="1" applyAlignment="1">
      <alignment horizontal="right" vertical="center"/>
    </xf>
    <xf numFmtId="3" fontId="21" fillId="0" borderId="30" xfId="1" applyNumberFormat="1" applyFont="1" applyFill="1" applyBorder="1" applyAlignment="1">
      <alignment horizontal="right" vertical="center"/>
    </xf>
    <xf numFmtId="3" fontId="21" fillId="0" borderId="51" xfId="1" applyNumberFormat="1" applyFont="1" applyFill="1" applyBorder="1" applyAlignment="1">
      <alignment horizontal="right" vertical="center"/>
    </xf>
    <xf numFmtId="3" fontId="77" fillId="0" borderId="30" xfId="1" applyNumberFormat="1" applyFont="1" applyFill="1" applyBorder="1" applyAlignment="1">
      <alignment horizontal="right" vertical="center"/>
    </xf>
  </cellXfs>
  <cellStyles count="87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" xfId="86" builtinId="5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545646</xdr:colOff>
      <xdr:row>2</xdr:row>
      <xdr:rowOff>39703</xdr:rowOff>
    </xdr:from>
    <xdr:to>
      <xdr:col>9</xdr:col>
      <xdr:colOff>822320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80046" y="539236"/>
          <a:ext cx="1597474" cy="69321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9"/>
  <sheetViews>
    <sheetView showGridLines="0" tabSelected="1" showRuler="0" view="pageLayout" topLeftCell="A230" zoomScale="130" zoomScaleNormal="110" zoomScaleSheetLayoutView="100" zoomScalePageLayoutView="130" workbookViewId="0">
      <selection activeCell="E43" sqref="E43"/>
    </sheetView>
  </sheetViews>
  <sheetFormatPr baseColWidth="10" defaultColWidth="11.453125" defaultRowHeight="0" customHeight="1" zeroHeight="1" x14ac:dyDescent="0.35"/>
  <cols>
    <col min="1" max="1" width="0.54296875" style="64" customWidth="1"/>
    <col min="2" max="2" width="0.7265625" style="5" customWidth="1"/>
    <col min="3" max="3" width="32.453125" style="5" customWidth="1"/>
    <col min="4" max="4" width="15.7265625" style="5" customWidth="1"/>
    <col min="5" max="5" width="16.453125" style="5" bestFit="1" customWidth="1"/>
    <col min="6" max="6" width="15" style="5" customWidth="1"/>
    <col min="7" max="7" width="19.54296875" style="5" customWidth="1"/>
    <col min="8" max="8" width="18.453125" style="5" customWidth="1"/>
    <col min="9" max="9" width="18.453125" style="64" customWidth="1"/>
    <col min="10" max="10" width="13" style="64" customWidth="1"/>
    <col min="11" max="11" width="0.54296875" style="5" hidden="1" customWidth="1"/>
    <col min="12" max="12" width="0.54296875" style="64" hidden="1" customWidth="1"/>
    <col min="13" max="13" width="1" style="64" hidden="1" customWidth="1"/>
    <col min="14" max="14" width="5.26953125" hidden="1" customWidth="1"/>
  </cols>
  <sheetData>
    <row r="1" spans="2:13" s="64" customFormat="1" ht="8.15" customHeight="1" thickBot="1" x14ac:dyDescent="0.4"/>
    <row r="2" spans="2:13" ht="31.5" customHeight="1" thickTop="1" thickBot="1" x14ac:dyDescent="0.4">
      <c r="B2" s="421" t="s">
        <v>103</v>
      </c>
      <c r="C2" s="422"/>
      <c r="D2" s="422"/>
      <c r="E2" s="422"/>
      <c r="F2" s="422"/>
      <c r="G2" s="422"/>
      <c r="H2" s="422"/>
      <c r="I2" s="422"/>
      <c r="J2" s="422"/>
      <c r="K2" s="423"/>
      <c r="L2" s="176"/>
      <c r="M2" s="176"/>
    </row>
    <row r="3" spans="2:13" ht="14.9" customHeight="1" thickTop="1" x14ac:dyDescent="0.35">
      <c r="B3" s="6"/>
      <c r="C3" s="6"/>
      <c r="D3" s="6"/>
      <c r="E3" s="6"/>
      <c r="F3" s="6"/>
      <c r="G3" s="6"/>
      <c r="H3" s="6"/>
      <c r="I3" s="6"/>
      <c r="J3" s="109"/>
      <c r="K3" s="6"/>
      <c r="L3" s="109"/>
      <c r="M3" s="109"/>
    </row>
    <row r="4" spans="2:13" ht="14.9" customHeight="1" x14ac:dyDescent="0.35">
      <c r="B4" s="6"/>
      <c r="C4" s="6" t="s">
        <v>65</v>
      </c>
      <c r="D4" s="6"/>
      <c r="E4" s="6"/>
      <c r="F4" s="6"/>
      <c r="G4" s="6"/>
      <c r="H4" s="6"/>
      <c r="I4" s="6"/>
      <c r="J4" s="109"/>
      <c r="K4" s="6"/>
      <c r="L4" s="109"/>
      <c r="M4" s="109"/>
    </row>
    <row r="5" spans="2:13" ht="14.15" customHeight="1" x14ac:dyDescent="0.35">
      <c r="B5" s="6"/>
      <c r="C5" s="6"/>
      <c r="D5" s="6"/>
      <c r="E5" s="6"/>
      <c r="F5" s="6"/>
      <c r="G5" s="6"/>
      <c r="H5" s="6"/>
      <c r="I5" s="6"/>
      <c r="J5" s="109"/>
      <c r="K5" s="6"/>
      <c r="L5" s="109"/>
      <c r="M5" s="109"/>
    </row>
    <row r="6" spans="2:13" s="8" customFormat="1" ht="17.149999999999999" customHeight="1" thickBot="1" x14ac:dyDescent="0.4">
      <c r="B6" s="7"/>
      <c r="C6" s="57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49999999999999" customHeight="1" thickTop="1" x14ac:dyDescent="0.35">
      <c r="B7" s="410"/>
      <c r="C7" s="411"/>
      <c r="D7" s="411"/>
      <c r="E7" s="411"/>
      <c r="F7" s="411"/>
      <c r="G7" s="411"/>
      <c r="H7" s="411"/>
      <c r="I7" s="411"/>
      <c r="J7" s="411"/>
      <c r="K7" s="412"/>
      <c r="L7" s="186"/>
      <c r="M7" s="186"/>
    </row>
    <row r="8" spans="2:13" ht="12" customHeight="1" thickBot="1" x14ac:dyDescent="0.4">
      <c r="B8" s="110"/>
      <c r="C8" s="109"/>
      <c r="D8" s="109"/>
      <c r="E8" s="109"/>
      <c r="F8" s="109"/>
      <c r="G8" s="109"/>
      <c r="H8" s="109"/>
      <c r="I8" s="109"/>
      <c r="J8" s="109"/>
      <c r="K8" s="111"/>
      <c r="L8" s="109"/>
      <c r="M8" s="109"/>
    </row>
    <row r="9" spans="2:13" s="3" customFormat="1" ht="14.15" customHeight="1" thickBot="1" x14ac:dyDescent="0.4">
      <c r="B9" s="108"/>
      <c r="C9" s="405" t="s">
        <v>2</v>
      </c>
      <c r="D9" s="406"/>
      <c r="E9" s="405" t="s">
        <v>20</v>
      </c>
      <c r="F9" s="406"/>
      <c r="G9" s="405" t="s">
        <v>21</v>
      </c>
      <c r="H9" s="406"/>
      <c r="I9" s="147"/>
      <c r="J9" s="147"/>
      <c r="K9" s="106"/>
      <c r="L9" s="127"/>
      <c r="M9" s="127"/>
    </row>
    <row r="10" spans="2:13" ht="14.15" customHeight="1" x14ac:dyDescent="0.35">
      <c r="B10" s="110"/>
      <c r="C10" s="155"/>
      <c r="D10" s="155"/>
      <c r="E10" s="155" t="s">
        <v>5</v>
      </c>
      <c r="F10" s="204">
        <v>126245</v>
      </c>
      <c r="G10" s="156" t="s">
        <v>25</v>
      </c>
      <c r="H10" s="204">
        <v>34366</v>
      </c>
      <c r="I10" s="157"/>
      <c r="J10" s="157"/>
      <c r="K10" s="106"/>
      <c r="L10" s="127"/>
      <c r="M10" s="127"/>
    </row>
    <row r="11" spans="2:13" ht="15.75" customHeight="1" x14ac:dyDescent="0.35">
      <c r="B11" s="110"/>
      <c r="C11" s="156" t="s">
        <v>27</v>
      </c>
      <c r="D11" s="160">
        <v>397635</v>
      </c>
      <c r="E11" s="156" t="s">
        <v>6</v>
      </c>
      <c r="F11" s="160">
        <v>273198</v>
      </c>
      <c r="G11" s="156" t="s">
        <v>72</v>
      </c>
      <c r="H11" s="160">
        <v>198248</v>
      </c>
      <c r="I11" s="157"/>
      <c r="J11" s="157"/>
      <c r="K11" s="106"/>
      <c r="L11" s="127"/>
      <c r="M11" s="127"/>
    </row>
    <row r="12" spans="2:13" ht="14.25" customHeight="1" x14ac:dyDescent="0.35">
      <c r="B12" s="110"/>
      <c r="C12" s="156" t="s">
        <v>3</v>
      </c>
      <c r="D12" s="160">
        <v>385635</v>
      </c>
      <c r="E12" s="156" t="s">
        <v>85</v>
      </c>
      <c r="F12" s="160">
        <v>14192</v>
      </c>
      <c r="G12" s="156" t="s">
        <v>73</v>
      </c>
      <c r="H12" s="160">
        <v>23444</v>
      </c>
      <c r="I12" s="157"/>
      <c r="J12" s="157"/>
      <c r="K12" s="106"/>
      <c r="L12" s="127"/>
      <c r="M12" s="127"/>
    </row>
    <row r="13" spans="2:13" ht="15.75" customHeight="1" thickBot="1" x14ac:dyDescent="0.4">
      <c r="B13" s="110"/>
      <c r="C13" s="156" t="s">
        <v>129</v>
      </c>
      <c r="D13" s="160">
        <v>123330</v>
      </c>
      <c r="E13" s="201"/>
      <c r="F13" s="261"/>
      <c r="G13" s="158" t="s">
        <v>15</v>
      </c>
      <c r="H13" s="262">
        <v>17140</v>
      </c>
      <c r="I13" s="157"/>
      <c r="J13" s="157"/>
      <c r="K13" s="106"/>
      <c r="L13" s="127"/>
      <c r="M13" s="127"/>
    </row>
    <row r="14" spans="2:13" ht="14.15" customHeight="1" thickBot="1" x14ac:dyDescent="0.4">
      <c r="B14" s="110"/>
      <c r="C14" s="112" t="s">
        <v>4</v>
      </c>
      <c r="D14" s="161">
        <f>SUM(D11:D13)</f>
        <v>906600</v>
      </c>
      <c r="E14" s="112" t="s">
        <v>7</v>
      </c>
      <c r="F14" s="161">
        <f>SUM(F10:F13)</f>
        <v>413635</v>
      </c>
      <c r="G14" s="112" t="s">
        <v>6</v>
      </c>
      <c r="H14" s="161">
        <f>SUM(H10:H13)</f>
        <v>273198</v>
      </c>
      <c r="I14" s="157"/>
      <c r="J14" s="157"/>
      <c r="K14" s="111"/>
      <c r="L14" s="109"/>
      <c r="M14" s="109"/>
    </row>
    <row r="15" spans="2:13" s="14" customFormat="1" ht="15" customHeight="1" x14ac:dyDescent="0.35">
      <c r="B15" s="113"/>
      <c r="C15" s="231" t="s">
        <v>130</v>
      </c>
      <c r="D15" s="231"/>
      <c r="E15" s="231"/>
      <c r="F15" s="231"/>
      <c r="G15" s="231"/>
      <c r="H15" s="159"/>
      <c r="I15" s="159"/>
      <c r="J15" s="159"/>
      <c r="K15" s="115"/>
      <c r="L15" s="114"/>
      <c r="M15" s="114"/>
    </row>
    <row r="16" spans="2:13" ht="15" customHeight="1" thickBot="1" x14ac:dyDescent="0.4">
      <c r="B16" s="116"/>
      <c r="C16" s="200"/>
      <c r="D16" s="200"/>
      <c r="E16" s="200"/>
      <c r="F16" s="200"/>
      <c r="G16" s="200"/>
      <c r="H16" s="200"/>
      <c r="I16" s="200"/>
      <c r="J16" s="181"/>
      <c r="K16" s="118"/>
      <c r="L16" s="109"/>
      <c r="M16" s="109"/>
    </row>
    <row r="17" spans="1:13" ht="21.75" customHeight="1" x14ac:dyDescent="0.35">
      <c r="B17" s="407" t="s">
        <v>8</v>
      </c>
      <c r="C17" s="408"/>
      <c r="D17" s="408"/>
      <c r="E17" s="408"/>
      <c r="F17" s="408"/>
      <c r="G17" s="408"/>
      <c r="H17" s="408"/>
      <c r="I17" s="408"/>
      <c r="J17" s="408"/>
      <c r="K17" s="409"/>
      <c r="L17" s="186"/>
      <c r="M17" s="186"/>
    </row>
    <row r="18" spans="1:13" ht="12" customHeight="1" thickBot="1" x14ac:dyDescent="0.4">
      <c r="B18" s="110"/>
      <c r="C18" s="202"/>
      <c r="D18" s="109"/>
      <c r="E18" s="109"/>
      <c r="F18" s="109"/>
      <c r="G18" s="109"/>
      <c r="H18" s="109"/>
      <c r="I18" s="109"/>
      <c r="J18" s="109"/>
      <c r="K18" s="111"/>
      <c r="L18" s="109"/>
      <c r="M18" s="109"/>
    </row>
    <row r="19" spans="1:13" ht="61.5" customHeight="1" thickBot="1" x14ac:dyDescent="0.4">
      <c r="A19" s="3"/>
      <c r="B19" s="108"/>
      <c r="C19" s="169" t="s">
        <v>19</v>
      </c>
      <c r="D19" s="232" t="s">
        <v>67</v>
      </c>
      <c r="E19" s="258" t="s">
        <v>87</v>
      </c>
      <c r="F19" s="258" t="s">
        <v>133</v>
      </c>
      <c r="G19" s="258" t="s">
        <v>134</v>
      </c>
      <c r="H19" s="258" t="s">
        <v>66</v>
      </c>
      <c r="I19" s="258" t="s">
        <v>61</v>
      </c>
      <c r="J19" s="258" t="s">
        <v>135</v>
      </c>
      <c r="K19" s="107"/>
      <c r="L19" s="4"/>
      <c r="M19" s="4"/>
    </row>
    <row r="20" spans="1:13" ht="14.15" customHeight="1" x14ac:dyDescent="0.35">
      <c r="B20" s="110"/>
      <c r="C20" s="215" t="s">
        <v>16</v>
      </c>
      <c r="D20" s="272">
        <f>D22+D21</f>
        <v>126245</v>
      </c>
      <c r="E20" s="272">
        <f t="shared" ref="E20:J20" si="0">E22+E21</f>
        <v>127050</v>
      </c>
      <c r="F20" s="272">
        <f t="shared" si="0"/>
        <v>906.82932000000005</v>
      </c>
      <c r="G20" s="272">
        <f t="shared" si="0"/>
        <v>47454.873400000004</v>
      </c>
      <c r="H20" s="263"/>
      <c r="I20" s="263">
        <f t="shared" si="0"/>
        <v>79595.126600000003</v>
      </c>
      <c r="J20" s="263">
        <f t="shared" si="0"/>
        <v>51889.93116</v>
      </c>
      <c r="K20" s="119"/>
      <c r="L20" s="147"/>
      <c r="M20" s="147"/>
    </row>
    <row r="21" spans="1:13" ht="14.15" customHeight="1" x14ac:dyDescent="0.35">
      <c r="B21" s="110"/>
      <c r="C21" s="216" t="s">
        <v>12</v>
      </c>
      <c r="D21" s="273">
        <v>125495</v>
      </c>
      <c r="E21" s="264">
        <v>126318</v>
      </c>
      <c r="F21" s="264">
        <v>906.82932000000005</v>
      </c>
      <c r="G21" s="264">
        <v>47201.585200000001</v>
      </c>
      <c r="H21" s="264"/>
      <c r="I21" s="264">
        <f>E21-G21</f>
        <v>79116.414799999999</v>
      </c>
      <c r="J21" s="264">
        <v>51669.267659999998</v>
      </c>
      <c r="K21" s="119"/>
      <c r="L21" s="147"/>
      <c r="M21" s="147"/>
    </row>
    <row r="22" spans="1:13" ht="14.15" customHeight="1" thickBot="1" x14ac:dyDescent="0.4">
      <c r="B22" s="110"/>
      <c r="C22" s="217" t="s">
        <v>11</v>
      </c>
      <c r="D22" s="274">
        <v>750</v>
      </c>
      <c r="E22" s="265">
        <v>732</v>
      </c>
      <c r="F22" s="265"/>
      <c r="G22" s="265">
        <v>253.28819999999999</v>
      </c>
      <c r="H22" s="264"/>
      <c r="I22" s="264">
        <f>E22-G22</f>
        <v>478.71180000000004</v>
      </c>
      <c r="J22" s="265">
        <v>220.6635</v>
      </c>
      <c r="K22" s="119"/>
      <c r="L22" s="147"/>
      <c r="M22" s="147"/>
    </row>
    <row r="23" spans="1:13" ht="14.15" customHeight="1" x14ac:dyDescent="0.35">
      <c r="B23" s="110"/>
      <c r="C23" s="215" t="s">
        <v>17</v>
      </c>
      <c r="D23" s="272">
        <f>D31+D30+D24</f>
        <v>273198</v>
      </c>
      <c r="E23" s="272">
        <f t="shared" ref="E23:J23" si="1">E31+E30+E24</f>
        <v>274600</v>
      </c>
      <c r="F23" s="272">
        <f t="shared" si="1"/>
        <v>2786.6587100000002</v>
      </c>
      <c r="G23" s="272">
        <f t="shared" si="1"/>
        <v>192552.706416</v>
      </c>
      <c r="H23" s="263"/>
      <c r="I23" s="263">
        <f t="shared" si="1"/>
        <v>82047.293583999999</v>
      </c>
      <c r="J23" s="263">
        <f t="shared" si="1"/>
        <v>172107.03308999998</v>
      </c>
      <c r="K23" s="119"/>
      <c r="L23" s="147"/>
      <c r="M23" s="147"/>
    </row>
    <row r="24" spans="1:13" ht="15" customHeight="1" x14ac:dyDescent="0.35">
      <c r="A24" s="19"/>
      <c r="B24" s="120"/>
      <c r="C24" s="222" t="s">
        <v>74</v>
      </c>
      <c r="D24" s="275">
        <f>D25+D26+D27+D28+D29</f>
        <v>213518</v>
      </c>
      <c r="E24" s="275">
        <f t="shared" ref="E24:J24" si="2">E25+E26+E27+E28+E29</f>
        <v>215211</v>
      </c>
      <c r="F24" s="275">
        <f t="shared" si="2"/>
        <v>2302.6587100000002</v>
      </c>
      <c r="G24" s="275">
        <f t="shared" si="2"/>
        <v>162511.693806</v>
      </c>
      <c r="H24" s="266"/>
      <c r="I24" s="266">
        <f t="shared" si="2"/>
        <v>52699.306194000004</v>
      </c>
      <c r="J24" s="266">
        <f t="shared" si="2"/>
        <v>137980.58927</v>
      </c>
      <c r="K24" s="119"/>
      <c r="L24" s="147"/>
      <c r="M24" s="147"/>
    </row>
    <row r="25" spans="1:13" ht="14.15" customHeight="1" x14ac:dyDescent="0.35">
      <c r="A25" s="20"/>
      <c r="B25" s="121"/>
      <c r="C25" s="221" t="s">
        <v>22</v>
      </c>
      <c r="D25" s="276">
        <v>51314</v>
      </c>
      <c r="E25" s="267">
        <v>51340</v>
      </c>
      <c r="F25" s="267">
        <v>715.38175000000001</v>
      </c>
      <c r="G25" s="267">
        <v>40733.067649999997</v>
      </c>
      <c r="H25" s="384"/>
      <c r="I25" s="267">
        <f t="shared" ref="I25:I30" si="3">E25-G25</f>
        <v>10606.932350000003</v>
      </c>
      <c r="J25" s="267">
        <v>37201.491020000001</v>
      </c>
      <c r="K25" s="119"/>
      <c r="L25" s="147"/>
      <c r="M25" s="147"/>
    </row>
    <row r="26" spans="1:13" ht="14.15" customHeight="1" x14ac:dyDescent="0.35">
      <c r="A26" s="20"/>
      <c r="B26" s="121"/>
      <c r="C26" s="221" t="s">
        <v>58</v>
      </c>
      <c r="D26" s="276">
        <v>55493</v>
      </c>
      <c r="E26" s="267">
        <v>56820</v>
      </c>
      <c r="F26" s="267">
        <v>506.72431</v>
      </c>
      <c r="G26" s="267">
        <v>46568.543319999997</v>
      </c>
      <c r="H26" s="384"/>
      <c r="I26" s="267">
        <f t="shared" si="3"/>
        <v>10251.456680000003</v>
      </c>
      <c r="J26" s="267">
        <v>37594.07864</v>
      </c>
      <c r="K26" s="119"/>
      <c r="L26" s="147"/>
      <c r="M26" s="147"/>
    </row>
    <row r="27" spans="1:13" ht="14.15" customHeight="1" x14ac:dyDescent="0.35">
      <c r="A27" s="20"/>
      <c r="B27" s="121"/>
      <c r="C27" s="221" t="s">
        <v>59</v>
      </c>
      <c r="D27" s="276">
        <v>52854</v>
      </c>
      <c r="E27" s="267">
        <v>52795</v>
      </c>
      <c r="F27" s="267">
        <v>625.03980000000001</v>
      </c>
      <c r="G27" s="267">
        <v>42009.273926000002</v>
      </c>
      <c r="H27" s="384"/>
      <c r="I27" s="267">
        <f t="shared" si="3"/>
        <v>10785.726073999998</v>
      </c>
      <c r="J27" s="267">
        <v>37729.678540000001</v>
      </c>
      <c r="K27" s="119"/>
      <c r="L27" s="147"/>
      <c r="M27" s="147"/>
    </row>
    <row r="28" spans="1:13" ht="14.15" customHeight="1" x14ac:dyDescent="0.35">
      <c r="A28" s="20"/>
      <c r="B28" s="121"/>
      <c r="C28" s="221" t="s">
        <v>76</v>
      </c>
      <c r="D28" s="276">
        <v>38587</v>
      </c>
      <c r="E28" s="267">
        <v>38986</v>
      </c>
      <c r="F28" s="267">
        <v>455.51285000000001</v>
      </c>
      <c r="G28" s="267">
        <v>33200.80891</v>
      </c>
      <c r="H28" s="384"/>
      <c r="I28" s="267">
        <f t="shared" si="3"/>
        <v>5785.1910900000003</v>
      </c>
      <c r="J28" s="267">
        <v>25455.341069999999</v>
      </c>
      <c r="K28" s="119"/>
      <c r="L28" s="147"/>
      <c r="M28" s="147"/>
    </row>
    <row r="29" spans="1:13" ht="14.15" customHeight="1" x14ac:dyDescent="0.35">
      <c r="A29" s="20"/>
      <c r="B29" s="121"/>
      <c r="C29" s="221" t="s">
        <v>77</v>
      </c>
      <c r="D29" s="276">
        <v>15270</v>
      </c>
      <c r="E29" s="267">
        <v>15270</v>
      </c>
      <c r="F29" s="267"/>
      <c r="G29" s="267"/>
      <c r="H29" s="384"/>
      <c r="I29" s="267">
        <f t="shared" si="3"/>
        <v>15270</v>
      </c>
      <c r="J29" s="267"/>
      <c r="K29" s="119"/>
      <c r="L29" s="147"/>
      <c r="M29" s="147"/>
    </row>
    <row r="30" spans="1:13" ht="14.15" customHeight="1" x14ac:dyDescent="0.35">
      <c r="A30" s="21"/>
      <c r="B30" s="120"/>
      <c r="C30" s="222" t="s">
        <v>18</v>
      </c>
      <c r="D30" s="275">
        <v>34366</v>
      </c>
      <c r="E30" s="275">
        <v>34075</v>
      </c>
      <c r="F30" s="275"/>
      <c r="G30" s="275">
        <v>14483.01261</v>
      </c>
      <c r="H30" s="267"/>
      <c r="I30" s="266">
        <f t="shared" si="3"/>
        <v>19591.987390000002</v>
      </c>
      <c r="J30" s="266">
        <v>15279.44382</v>
      </c>
      <c r="K30" s="119"/>
      <c r="L30" s="147"/>
      <c r="M30" s="147"/>
    </row>
    <row r="31" spans="1:13" ht="14.15" customHeight="1" x14ac:dyDescent="0.35">
      <c r="A31" s="21"/>
      <c r="B31" s="120"/>
      <c r="C31" s="222" t="s">
        <v>75</v>
      </c>
      <c r="D31" s="275">
        <f>D32+D33</f>
        <v>25314</v>
      </c>
      <c r="E31" s="275">
        <f t="shared" ref="E31:J31" si="4">E32+E33</f>
        <v>25314</v>
      </c>
      <c r="F31" s="275">
        <f t="shared" si="4"/>
        <v>484</v>
      </c>
      <c r="G31" s="275">
        <f t="shared" si="4"/>
        <v>15558</v>
      </c>
      <c r="H31" s="267"/>
      <c r="I31" s="266">
        <f t="shared" si="4"/>
        <v>9756</v>
      </c>
      <c r="J31" s="266">
        <f t="shared" si="4"/>
        <v>18847</v>
      </c>
      <c r="K31" s="119"/>
      <c r="L31" s="147"/>
      <c r="M31" s="147"/>
    </row>
    <row r="32" spans="1:13" ht="14.15" customHeight="1" x14ac:dyDescent="0.35">
      <c r="A32" s="20"/>
      <c r="B32" s="121"/>
      <c r="C32" s="221" t="s">
        <v>10</v>
      </c>
      <c r="D32" s="276">
        <v>23444</v>
      </c>
      <c r="E32" s="314">
        <v>23444</v>
      </c>
      <c r="F32" s="314">
        <f>643-F36</f>
        <v>484</v>
      </c>
      <c r="G32" s="314">
        <f>17873-G36</f>
        <v>15558</v>
      </c>
      <c r="H32" s="267"/>
      <c r="I32" s="267">
        <f t="shared" ref="I32:I38" si="5">E32-G32</f>
        <v>7886</v>
      </c>
      <c r="J32" s="314">
        <f>21591-J36</f>
        <v>18847</v>
      </c>
      <c r="K32" s="119"/>
      <c r="L32" s="147"/>
      <c r="M32" s="147"/>
    </row>
    <row r="33" spans="1:13" ht="14.15" customHeight="1" thickBot="1" x14ac:dyDescent="0.4">
      <c r="A33" s="20"/>
      <c r="B33" s="121"/>
      <c r="C33" s="380" t="s">
        <v>78</v>
      </c>
      <c r="D33" s="381">
        <v>1870</v>
      </c>
      <c r="E33" s="267">
        <v>1870</v>
      </c>
      <c r="F33" s="267"/>
      <c r="G33" s="267"/>
      <c r="H33" s="382"/>
      <c r="I33" s="382">
        <f t="shared" si="5"/>
        <v>1870</v>
      </c>
      <c r="J33" s="267"/>
      <c r="K33" s="119"/>
      <c r="L33" s="147"/>
      <c r="M33" s="147"/>
    </row>
    <row r="34" spans="1:13" ht="15.75" customHeight="1" thickBot="1" x14ac:dyDescent="0.4">
      <c r="B34" s="110"/>
      <c r="C34" s="164" t="s">
        <v>91</v>
      </c>
      <c r="D34" s="278">
        <v>2500</v>
      </c>
      <c r="E34" s="270">
        <v>2500</v>
      </c>
      <c r="F34" s="270">
        <v>78.042119999999997</v>
      </c>
      <c r="G34" s="270">
        <v>800.20541400000002</v>
      </c>
      <c r="H34" s="270"/>
      <c r="I34" s="270">
        <f t="shared" si="5"/>
        <v>1699.794586</v>
      </c>
      <c r="J34" s="270">
        <v>1010.19915</v>
      </c>
      <c r="K34" s="119"/>
      <c r="L34" s="147"/>
      <c r="M34" s="147"/>
    </row>
    <row r="35" spans="1:13" ht="14.15" customHeight="1" thickBot="1" x14ac:dyDescent="0.4">
      <c r="B35" s="110"/>
      <c r="C35" s="164" t="s">
        <v>13</v>
      </c>
      <c r="D35" s="278">
        <v>969</v>
      </c>
      <c r="E35" s="269">
        <v>969</v>
      </c>
      <c r="F35" s="269">
        <v>1.5989</v>
      </c>
      <c r="G35" s="269">
        <v>431.04512</v>
      </c>
      <c r="H35" s="269"/>
      <c r="I35" s="269">
        <f t="shared" si="5"/>
        <v>537.95488</v>
      </c>
      <c r="J35" s="269">
        <v>442.65359000000001</v>
      </c>
      <c r="K35" s="119"/>
      <c r="L35" s="147"/>
      <c r="M35" s="147"/>
    </row>
    <row r="36" spans="1:13" ht="17.25" customHeight="1" thickBot="1" x14ac:dyDescent="0.4">
      <c r="B36" s="110"/>
      <c r="C36" s="164" t="s">
        <v>92</v>
      </c>
      <c r="D36" s="278">
        <v>3723</v>
      </c>
      <c r="E36" s="270">
        <v>3723</v>
      </c>
      <c r="F36" s="270">
        <v>159</v>
      </c>
      <c r="G36" s="270">
        <v>2315</v>
      </c>
      <c r="H36" s="269"/>
      <c r="I36" s="269">
        <f>E36-G36</f>
        <v>1408</v>
      </c>
      <c r="J36" s="270">
        <v>2744</v>
      </c>
      <c r="K36" s="119"/>
      <c r="L36" s="147"/>
      <c r="M36" s="147"/>
    </row>
    <row r="37" spans="1:13" ht="17.25" customHeight="1" thickBot="1" x14ac:dyDescent="0.4">
      <c r="B37" s="110"/>
      <c r="C37" s="164" t="s">
        <v>64</v>
      </c>
      <c r="D37" s="278">
        <v>7000</v>
      </c>
      <c r="E37" s="270">
        <v>7000</v>
      </c>
      <c r="F37" s="270">
        <v>12</v>
      </c>
      <c r="G37" s="270">
        <v>7000</v>
      </c>
      <c r="H37" s="269"/>
      <c r="I37" s="269">
        <f>E37-G37</f>
        <v>0</v>
      </c>
      <c r="J37" s="270">
        <v>7000</v>
      </c>
      <c r="K37" s="119"/>
      <c r="L37" s="147"/>
      <c r="M37" s="147"/>
    </row>
    <row r="38" spans="1:13" ht="14.15" customHeight="1" thickBot="1" x14ac:dyDescent="0.4">
      <c r="B38" s="110"/>
      <c r="C38" s="143" t="s">
        <v>93</v>
      </c>
      <c r="D38" s="278"/>
      <c r="E38" s="270"/>
      <c r="F38" s="270"/>
      <c r="G38" s="270">
        <v>68</v>
      </c>
      <c r="H38" s="269"/>
      <c r="I38" s="269">
        <f t="shared" si="5"/>
        <v>-68</v>
      </c>
      <c r="J38" s="270">
        <v>22</v>
      </c>
      <c r="K38" s="119"/>
      <c r="L38" s="147"/>
      <c r="M38" s="147"/>
    </row>
    <row r="39" spans="1:13" ht="16.5" customHeight="1" thickBot="1" x14ac:dyDescent="0.4">
      <c r="B39" s="110"/>
      <c r="C39" s="170" t="s">
        <v>9</v>
      </c>
      <c r="D39" s="279">
        <f>D20+D23+D34+D35+D36+D37+D38</f>
        <v>413635</v>
      </c>
      <c r="E39" s="279">
        <f t="shared" ref="E39" si="6">E20+E23+E34+E35+E36+E37+E38</f>
        <v>415842</v>
      </c>
      <c r="F39" s="279">
        <f>F20+F23+F34+F35+F36+F37+F38</f>
        <v>3944.1290500000005</v>
      </c>
      <c r="G39" s="279">
        <f>G20+G23+G34+G35+G36+G37+G38</f>
        <v>250621.83035</v>
      </c>
      <c r="H39" s="376"/>
      <c r="I39" s="376">
        <f t="shared" ref="I39:J39" si="7">I20+I23+I34+I35+I36+I37+I38</f>
        <v>165220.16965</v>
      </c>
      <c r="J39" s="376">
        <f t="shared" si="7"/>
        <v>235215.81698999999</v>
      </c>
      <c r="K39" s="119"/>
      <c r="L39" s="147"/>
      <c r="M39" s="147"/>
    </row>
    <row r="40" spans="1:13" ht="14.15" customHeight="1" x14ac:dyDescent="0.35">
      <c r="A40" s="14"/>
      <c r="B40" s="113"/>
      <c r="C40" s="114" t="s">
        <v>104</v>
      </c>
      <c r="D40" s="122"/>
      <c r="E40" s="122"/>
      <c r="F40" s="162"/>
      <c r="G40" s="162"/>
      <c r="H40" s="154"/>
      <c r="I40" s="154"/>
      <c r="J40" s="245"/>
      <c r="K40" s="244"/>
      <c r="L40" s="114"/>
      <c r="M40" s="114"/>
    </row>
    <row r="41" spans="1:13" s="14" customFormat="1" ht="14.15" customHeight="1" x14ac:dyDescent="0.35">
      <c r="B41" s="113"/>
      <c r="C41" s="123" t="s">
        <v>95</v>
      </c>
      <c r="D41" s="122"/>
      <c r="E41" s="122"/>
      <c r="F41" s="122"/>
      <c r="G41" s="122"/>
      <c r="H41" s="147"/>
      <c r="I41" s="147"/>
      <c r="J41" s="147"/>
      <c r="K41" s="115"/>
      <c r="L41" s="114"/>
      <c r="M41" s="114"/>
    </row>
    <row r="42" spans="1:13" s="14" customFormat="1" ht="14.15" customHeight="1" x14ac:dyDescent="0.35">
      <c r="B42" s="113"/>
      <c r="C42" s="183" t="s">
        <v>136</v>
      </c>
      <c r="D42" s="185"/>
      <c r="E42" s="185"/>
      <c r="F42" s="185"/>
      <c r="G42" s="162"/>
      <c r="H42" s="147"/>
      <c r="I42" s="147"/>
      <c r="J42" s="109"/>
      <c r="K42" s="115"/>
      <c r="L42" s="114"/>
      <c r="M42" s="114"/>
    </row>
    <row r="43" spans="1:13" s="14" customFormat="1" ht="14.15" customHeight="1" x14ac:dyDescent="0.35">
      <c r="B43" s="113"/>
      <c r="C43" s="183" t="s">
        <v>125</v>
      </c>
      <c r="D43" s="185"/>
      <c r="E43" s="185"/>
      <c r="F43" s="185"/>
      <c r="G43" s="122"/>
      <c r="H43" s="147"/>
      <c r="I43" s="147"/>
      <c r="J43" s="109"/>
      <c r="K43" s="115"/>
      <c r="L43" s="114"/>
      <c r="M43" s="114"/>
    </row>
    <row r="44" spans="1:13" s="14" customFormat="1" ht="15" thickBot="1" x14ac:dyDescent="0.4">
      <c r="B44" s="124"/>
      <c r="C44" s="14" t="s">
        <v>94</v>
      </c>
      <c r="D44" s="236"/>
      <c r="E44" s="236"/>
      <c r="F44" s="236"/>
      <c r="G44" s="237"/>
      <c r="H44" s="95"/>
      <c r="I44" s="95"/>
      <c r="J44" s="145"/>
      <c r="K44" s="126"/>
      <c r="L44" s="114"/>
      <c r="M44" s="114"/>
    </row>
    <row r="45" spans="1:13" ht="12" customHeight="1" thickTop="1" x14ac:dyDescent="0.35">
      <c r="B45" s="6"/>
      <c r="C45" s="196"/>
      <c r="D45" s="109"/>
      <c r="E45" s="6"/>
      <c r="F45" s="36"/>
      <c r="G45" s="6"/>
      <c r="H45" s="6"/>
      <c r="I45" s="6"/>
      <c r="J45" s="109"/>
      <c r="K45" s="6"/>
      <c r="L45" s="109"/>
      <c r="M45" s="109"/>
    </row>
    <row r="46" spans="1:13" ht="19.5" customHeight="1" thickBot="1" x14ac:dyDescent="0.4">
      <c r="B46" s="8"/>
      <c r="C46" s="58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49999999999999" customHeight="1" thickTop="1" x14ac:dyDescent="0.35">
      <c r="B47" s="410" t="s">
        <v>1</v>
      </c>
      <c r="C47" s="411"/>
      <c r="D47" s="411"/>
      <c r="E47" s="411"/>
      <c r="F47" s="411"/>
      <c r="G47" s="411"/>
      <c r="H47" s="411"/>
      <c r="I47" s="411"/>
      <c r="J47" s="411"/>
      <c r="K47" s="412"/>
      <c r="L47" s="186"/>
      <c r="M47" s="186"/>
    </row>
    <row r="48" spans="1:13" ht="12" customHeight="1" thickBot="1" x14ac:dyDescent="0.4">
      <c r="B48" s="110"/>
      <c r="C48" s="127"/>
      <c r="D48" s="128"/>
      <c r="E48" s="128"/>
      <c r="F48" s="128"/>
      <c r="G48" s="128"/>
      <c r="H48" s="109"/>
      <c r="I48" s="109"/>
      <c r="J48" s="109"/>
      <c r="K48" s="111"/>
      <c r="L48" s="109"/>
      <c r="M48" s="109"/>
    </row>
    <row r="49" spans="2:13" ht="14.15" customHeight="1" thickBot="1" x14ac:dyDescent="0.4">
      <c r="B49" s="110"/>
      <c r="C49" s="399" t="s">
        <v>2</v>
      </c>
      <c r="D49" s="400"/>
      <c r="E49" s="129"/>
      <c r="F49" s="129"/>
      <c r="G49" s="129"/>
      <c r="H49" s="109"/>
      <c r="I49" s="109"/>
      <c r="J49" s="109"/>
      <c r="K49" s="111"/>
      <c r="L49" s="109"/>
      <c r="M49" s="109"/>
    </row>
    <row r="50" spans="2:13" ht="14.15" customHeight="1" thickBot="1" x14ac:dyDescent="0.4">
      <c r="B50" s="110"/>
      <c r="C50" s="130" t="s">
        <v>27</v>
      </c>
      <c r="D50" s="323">
        <v>13755</v>
      </c>
      <c r="E50" s="129"/>
      <c r="F50" s="129"/>
      <c r="G50" s="129"/>
      <c r="H50" s="109"/>
      <c r="I50" s="109"/>
      <c r="J50" s="109"/>
      <c r="K50" s="111"/>
      <c r="L50" s="109"/>
      <c r="M50" s="109"/>
    </row>
    <row r="51" spans="2:13" ht="14.15" customHeight="1" thickBot="1" x14ac:dyDescent="0.4">
      <c r="B51" s="110"/>
      <c r="C51" s="130" t="s">
        <v>3</v>
      </c>
      <c r="D51" s="323">
        <v>12225</v>
      </c>
      <c r="E51" s="129"/>
      <c r="F51" s="129"/>
      <c r="G51" s="167"/>
      <c r="H51" s="109"/>
      <c r="I51" s="109"/>
      <c r="J51" s="109"/>
      <c r="K51" s="111"/>
      <c r="L51" s="109"/>
      <c r="M51" s="109"/>
    </row>
    <row r="52" spans="2:13" ht="14.15" customHeight="1" thickBot="1" x14ac:dyDescent="0.4">
      <c r="B52" s="110"/>
      <c r="C52" s="130" t="s">
        <v>28</v>
      </c>
      <c r="D52" s="323">
        <v>1020</v>
      </c>
      <c r="E52" s="129"/>
      <c r="F52" s="129"/>
      <c r="G52" s="129"/>
      <c r="H52" s="109"/>
      <c r="I52" s="109"/>
      <c r="J52" s="109"/>
      <c r="K52" s="111"/>
      <c r="L52" s="109"/>
      <c r="M52" s="109"/>
    </row>
    <row r="53" spans="2:13" ht="14.15" customHeight="1" thickBot="1" x14ac:dyDescent="0.4">
      <c r="B53" s="110"/>
      <c r="C53" s="130" t="s">
        <v>31</v>
      </c>
      <c r="D53" s="323">
        <f>SUM(D50:D52)</f>
        <v>27000</v>
      </c>
      <c r="E53" s="129"/>
      <c r="F53" s="129"/>
      <c r="G53" s="129"/>
      <c r="H53" s="109"/>
      <c r="I53" s="109"/>
      <c r="J53" s="109"/>
      <c r="K53" s="111"/>
      <c r="L53" s="109"/>
      <c r="M53" s="109"/>
    </row>
    <row r="54" spans="2:13" ht="14.15" customHeight="1" thickBot="1" x14ac:dyDescent="0.4">
      <c r="B54" s="116"/>
      <c r="C54" s="131"/>
      <c r="D54" s="205"/>
      <c r="E54" s="132"/>
      <c r="F54" s="132"/>
      <c r="G54" s="132"/>
      <c r="H54" s="117"/>
      <c r="I54" s="117"/>
      <c r="J54" s="117"/>
      <c r="K54" s="118"/>
      <c r="L54" s="109"/>
      <c r="M54" s="109"/>
    </row>
    <row r="55" spans="2:13" ht="17.149999999999999" customHeight="1" thickBot="1" x14ac:dyDescent="0.4">
      <c r="B55" s="407" t="s">
        <v>8</v>
      </c>
      <c r="C55" s="408"/>
      <c r="D55" s="408"/>
      <c r="E55" s="408"/>
      <c r="F55" s="408"/>
      <c r="G55" s="408"/>
      <c r="H55" s="408"/>
      <c r="I55" s="408"/>
      <c r="J55" s="408"/>
      <c r="K55" s="409"/>
      <c r="L55" s="186"/>
      <c r="M55" s="186"/>
    </row>
    <row r="56" spans="2:13" s="3" customFormat="1" ht="69.75" customHeight="1" thickBot="1" x14ac:dyDescent="0.4">
      <c r="B56" s="133"/>
      <c r="C56" s="169" t="s">
        <v>19</v>
      </c>
      <c r="D56" s="260" t="s">
        <v>20</v>
      </c>
      <c r="E56" s="169" t="str">
        <f>F19</f>
        <v>LANDET KVANTUM UKE 19</v>
      </c>
      <c r="F56" s="169" t="str">
        <f>G19</f>
        <v>LANDET KVANTUM T.O.M UKE 19</v>
      </c>
      <c r="G56" s="259" t="str">
        <f>I19</f>
        <v>RESTKVOTER</v>
      </c>
      <c r="H56" s="169" t="str">
        <f>J19</f>
        <v>LANDET KVANTUM T.O.M. UKE 19 2020</v>
      </c>
      <c r="I56" s="134"/>
      <c r="J56" s="134"/>
      <c r="K56" s="135"/>
      <c r="L56" s="134"/>
      <c r="M56" s="134"/>
    </row>
    <row r="57" spans="2:13" ht="14.15" customHeight="1" x14ac:dyDescent="0.35">
      <c r="B57" s="136"/>
      <c r="C57" s="238" t="s">
        <v>32</v>
      </c>
      <c r="D57" s="419">
        <v>5394</v>
      </c>
      <c r="E57" s="280">
        <v>11.578709999999999</v>
      </c>
      <c r="F57" s="280">
        <v>975.09015999999997</v>
      </c>
      <c r="G57" s="280">
        <f>D57-F57-F58</f>
        <v>3675.2598400000002</v>
      </c>
      <c r="H57" s="280">
        <v>412.78483999999997</v>
      </c>
      <c r="I57" s="151"/>
      <c r="J57" s="151"/>
      <c r="K57" s="175"/>
      <c r="L57" s="96"/>
      <c r="M57" s="96"/>
    </row>
    <row r="58" spans="2:13" ht="14.15" customHeight="1" x14ac:dyDescent="0.35">
      <c r="B58" s="136"/>
      <c r="C58" s="137" t="s">
        <v>29</v>
      </c>
      <c r="D58" s="420"/>
      <c r="E58" s="281">
        <v>6.6E-3</v>
      </c>
      <c r="F58" s="281">
        <v>743.65</v>
      </c>
      <c r="G58" s="281"/>
      <c r="H58" s="281">
        <v>426.9289</v>
      </c>
      <c r="I58" s="151"/>
      <c r="J58" s="151"/>
      <c r="K58" s="175"/>
      <c r="L58" s="96"/>
      <c r="M58" s="96"/>
    </row>
    <row r="59" spans="2:13" ht="14.15" customHeight="1" thickBot="1" x14ac:dyDescent="0.4">
      <c r="B59" s="136"/>
      <c r="C59" s="138" t="s">
        <v>71</v>
      </c>
      <c r="D59" s="269">
        <v>200</v>
      </c>
      <c r="E59" s="282">
        <v>3.14391</v>
      </c>
      <c r="F59" s="282">
        <v>62.269730000000003</v>
      </c>
      <c r="G59" s="282">
        <f>D59-F59</f>
        <v>137.73026999999999</v>
      </c>
      <c r="H59" s="282">
        <v>66.792270000000002</v>
      </c>
      <c r="I59" s="151"/>
      <c r="J59" s="151"/>
      <c r="K59" s="175"/>
      <c r="L59" s="96"/>
      <c r="M59" s="96"/>
    </row>
    <row r="60" spans="2:13" s="90" customFormat="1" ht="15.65" customHeight="1" x14ac:dyDescent="0.35">
      <c r="B60" s="152"/>
      <c r="C60" s="139" t="s">
        <v>57</v>
      </c>
      <c r="D60" s="324">
        <v>8090</v>
      </c>
      <c r="E60" s="283">
        <f>E61+E62+E63</f>
        <v>18.377839999999999</v>
      </c>
      <c r="F60" s="283">
        <f>F61+F62+F63</f>
        <v>121.27665</v>
      </c>
      <c r="G60" s="283">
        <f>D60-F60</f>
        <v>7968.7233500000002</v>
      </c>
      <c r="H60" s="283">
        <f>H61+H62+H63</f>
        <v>70.165530000000004</v>
      </c>
      <c r="I60" s="153"/>
      <c r="J60" s="153"/>
      <c r="K60" s="175"/>
      <c r="L60" s="96"/>
      <c r="M60" s="96"/>
    </row>
    <row r="61" spans="2:13" s="20" customFormat="1" ht="14.15" customHeight="1" x14ac:dyDescent="0.35">
      <c r="B61" s="140"/>
      <c r="C61" s="141" t="s">
        <v>33</v>
      </c>
      <c r="D61" s="267"/>
      <c r="E61" s="284">
        <v>6.5407000000000002</v>
      </c>
      <c r="F61" s="284">
        <v>30.119969999999999</v>
      </c>
      <c r="G61" s="284"/>
      <c r="H61" s="284">
        <v>4.9851000000000001</v>
      </c>
      <c r="I61" s="166"/>
      <c r="J61" s="142"/>
      <c r="K61" s="175"/>
      <c r="L61" s="96"/>
      <c r="M61" s="96"/>
    </row>
    <row r="62" spans="2:13" s="20" customFormat="1" ht="14.15" customHeight="1" x14ac:dyDescent="0.35">
      <c r="B62" s="140"/>
      <c r="C62" s="141" t="s">
        <v>34</v>
      </c>
      <c r="D62" s="267"/>
      <c r="E62" s="284">
        <v>5.1345000000000001</v>
      </c>
      <c r="F62" s="284">
        <v>38.953499999999998</v>
      </c>
      <c r="G62" s="284"/>
      <c r="H62" s="284">
        <v>43.491410000000002</v>
      </c>
      <c r="I62" s="166"/>
      <c r="J62" s="166"/>
      <c r="K62" s="175"/>
      <c r="L62" s="96"/>
      <c r="M62" s="96"/>
    </row>
    <row r="63" spans="2:13" s="20" customFormat="1" ht="14.15" customHeight="1" thickBot="1" x14ac:dyDescent="0.4">
      <c r="B63" s="140"/>
      <c r="C63" s="199" t="s">
        <v>35</v>
      </c>
      <c r="D63" s="268"/>
      <c r="E63" s="285">
        <v>6.7026399999999997</v>
      </c>
      <c r="F63" s="285">
        <v>52.203180000000003</v>
      </c>
      <c r="G63" s="285"/>
      <c r="H63" s="285">
        <v>21.689019999999999</v>
      </c>
      <c r="I63" s="166"/>
      <c r="J63" s="166"/>
      <c r="K63" s="175"/>
      <c r="L63" s="96"/>
      <c r="M63" s="96"/>
    </row>
    <row r="64" spans="2:13" ht="14.15" customHeight="1" thickBot="1" x14ac:dyDescent="0.4">
      <c r="B64" s="110"/>
      <c r="C64" s="143" t="s">
        <v>36</v>
      </c>
      <c r="D64" s="270">
        <v>71</v>
      </c>
      <c r="E64" s="286"/>
      <c r="F64" s="286">
        <v>0.62919999999999998</v>
      </c>
      <c r="G64" s="286">
        <f>D64-F64</f>
        <v>70.370800000000003</v>
      </c>
      <c r="H64" s="286"/>
      <c r="I64" s="147"/>
      <c r="J64" s="147"/>
      <c r="K64" s="175"/>
      <c r="L64" s="96"/>
      <c r="M64" s="96"/>
    </row>
    <row r="65" spans="2:13" ht="14.15" customHeight="1" thickBot="1" x14ac:dyDescent="0.4">
      <c r="B65" s="110"/>
      <c r="C65" s="246" t="s">
        <v>14</v>
      </c>
      <c r="D65" s="315"/>
      <c r="E65" s="287"/>
      <c r="F65" s="287"/>
      <c r="G65" s="287"/>
      <c r="H65" s="287"/>
      <c r="I65" s="147"/>
      <c r="J65" s="147"/>
      <c r="K65" s="175"/>
      <c r="L65" s="96"/>
      <c r="M65" s="96"/>
    </row>
    <row r="66" spans="2:13" s="3" customFormat="1" ht="16.5" customHeight="1" thickBot="1" x14ac:dyDescent="0.4">
      <c r="B66" s="108"/>
      <c r="C66" s="170" t="s">
        <v>9</v>
      </c>
      <c r="D66" s="271">
        <f>D57+D59+D60+D64</f>
        <v>13755</v>
      </c>
      <c r="E66" s="271">
        <f>E57+E58+E59+E60+E64+E65</f>
        <v>33.107059999999997</v>
      </c>
      <c r="F66" s="271">
        <f>F57+F58+F59+F60+F64+F65</f>
        <v>1902.9157399999999</v>
      </c>
      <c r="G66" s="271">
        <f>D66-F66</f>
        <v>11852.08426</v>
      </c>
      <c r="H66" s="271">
        <f>H57+H58+H59+H60+H64+H65</f>
        <v>976.67153999999994</v>
      </c>
      <c r="I66" s="163"/>
      <c r="J66" s="163"/>
      <c r="K66" s="175"/>
      <c r="L66" s="96"/>
      <c r="M66" s="96"/>
    </row>
    <row r="67" spans="2:13" s="3" customFormat="1" ht="19.399999999999999" customHeight="1" thickBot="1" x14ac:dyDescent="0.4">
      <c r="B67" s="148"/>
      <c r="C67" s="418" t="s">
        <v>107</v>
      </c>
      <c r="D67" s="418"/>
      <c r="E67" s="418"/>
      <c r="F67" s="418"/>
      <c r="G67" s="418"/>
      <c r="H67" s="165"/>
      <c r="I67" s="149"/>
      <c r="J67" s="149"/>
      <c r="K67" s="150"/>
      <c r="L67" s="4"/>
      <c r="M67" s="4"/>
    </row>
    <row r="68" spans="2:13" ht="12" customHeight="1" thickTop="1" x14ac:dyDescent="0.35">
      <c r="B68" s="6"/>
      <c r="C68" s="31"/>
      <c r="D68" s="32"/>
      <c r="E68" s="32"/>
      <c r="F68" s="32"/>
      <c r="G68" s="32"/>
      <c r="H68" s="36"/>
      <c r="I68" s="6"/>
      <c r="J68" s="109"/>
      <c r="K68" s="6"/>
      <c r="L68" s="109"/>
      <c r="M68" s="109"/>
    </row>
    <row r="69" spans="2:13" ht="12" customHeight="1" x14ac:dyDescent="0.35">
      <c r="B69" s="6"/>
      <c r="C69" s="31"/>
      <c r="D69" s="32"/>
      <c r="E69" s="32"/>
      <c r="F69" s="32"/>
      <c r="G69" s="32"/>
      <c r="H69" s="6"/>
      <c r="I69" s="6"/>
      <c r="J69" s="109"/>
      <c r="K69" s="6"/>
      <c r="L69" s="109"/>
      <c r="M69" s="109"/>
    </row>
    <row r="70" spans="2:13" ht="12" customHeight="1" x14ac:dyDescent="0.35">
      <c r="B70" s="6"/>
      <c r="C70" s="31"/>
      <c r="D70" s="32"/>
      <c r="E70" s="32"/>
      <c r="F70" s="32"/>
      <c r="G70" s="32"/>
      <c r="H70" s="6"/>
      <c r="I70" s="6"/>
      <c r="J70" s="109"/>
      <c r="K70" s="6"/>
      <c r="L70" s="109"/>
      <c r="M70" s="109"/>
    </row>
    <row r="71" spans="2:13" ht="17.149999999999999" customHeight="1" thickBot="1" x14ac:dyDescent="0.4">
      <c r="B71" s="7"/>
      <c r="C71" s="57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49999999999999" customHeight="1" thickTop="1" x14ac:dyDescent="0.35">
      <c r="B72" s="410" t="s">
        <v>1</v>
      </c>
      <c r="C72" s="411"/>
      <c r="D72" s="411"/>
      <c r="E72" s="411"/>
      <c r="F72" s="411"/>
      <c r="G72" s="411"/>
      <c r="H72" s="411"/>
      <c r="I72" s="411"/>
      <c r="J72" s="411"/>
      <c r="K72" s="412"/>
      <c r="L72" s="186"/>
      <c r="M72" s="186"/>
    </row>
    <row r="73" spans="2:13" ht="4.5" customHeight="1" thickBot="1" x14ac:dyDescent="0.4">
      <c r="B73" s="110"/>
      <c r="C73" s="109"/>
      <c r="D73" s="109"/>
      <c r="E73" s="109"/>
      <c r="F73" s="109"/>
      <c r="G73" s="109"/>
      <c r="H73" s="109"/>
      <c r="I73" s="109"/>
      <c r="J73" s="109"/>
      <c r="K73" s="111"/>
      <c r="L73" s="109"/>
      <c r="M73" s="109"/>
    </row>
    <row r="74" spans="2:13" ht="14.15" customHeight="1" thickBot="1" x14ac:dyDescent="0.4">
      <c r="B74" s="108"/>
      <c r="C74" s="405" t="s">
        <v>2</v>
      </c>
      <c r="D74" s="406"/>
      <c r="E74" s="405" t="s">
        <v>20</v>
      </c>
      <c r="F74" s="413"/>
      <c r="G74" s="405" t="s">
        <v>21</v>
      </c>
      <c r="H74" s="406"/>
      <c r="I74" s="147"/>
      <c r="J74" s="147"/>
      <c r="K74" s="106"/>
      <c r="L74" s="127"/>
      <c r="M74" s="127"/>
    </row>
    <row r="75" spans="2:13" ht="14.5" x14ac:dyDescent="0.35">
      <c r="B75" s="206"/>
      <c r="C75" s="156" t="s">
        <v>27</v>
      </c>
      <c r="D75" s="160">
        <v>113348</v>
      </c>
      <c r="E75" s="207" t="s">
        <v>5</v>
      </c>
      <c r="F75" s="204">
        <v>42148</v>
      </c>
      <c r="G75" s="208" t="s">
        <v>25</v>
      </c>
      <c r="H75" s="204">
        <v>12379</v>
      </c>
      <c r="I75" s="157"/>
      <c r="J75" s="157"/>
      <c r="K75" s="209"/>
      <c r="L75" s="228"/>
      <c r="M75" s="127"/>
    </row>
    <row r="76" spans="2:13" ht="14.5" x14ac:dyDescent="0.35">
      <c r="B76" s="206"/>
      <c r="C76" s="156" t="s">
        <v>3</v>
      </c>
      <c r="D76" s="160">
        <v>104348</v>
      </c>
      <c r="E76" s="210" t="s">
        <v>6</v>
      </c>
      <c r="F76" s="160">
        <v>68768</v>
      </c>
      <c r="G76" s="208" t="s">
        <v>72</v>
      </c>
      <c r="H76" s="160">
        <v>50888</v>
      </c>
      <c r="I76" s="157"/>
      <c r="J76" s="157"/>
      <c r="K76" s="209"/>
      <c r="L76" s="228"/>
      <c r="M76" s="127"/>
    </row>
    <row r="77" spans="2:13" ht="15" thickBot="1" x14ac:dyDescent="0.4">
      <c r="B77" s="206"/>
      <c r="C77" s="156" t="s">
        <v>28</v>
      </c>
      <c r="D77" s="160">
        <v>14841</v>
      </c>
      <c r="E77" s="156" t="s">
        <v>85</v>
      </c>
      <c r="F77" s="160">
        <v>2432</v>
      </c>
      <c r="G77" s="208" t="s">
        <v>73</v>
      </c>
      <c r="H77" s="160">
        <v>5501</v>
      </c>
      <c r="I77" s="157"/>
      <c r="J77" s="157"/>
      <c r="K77" s="209"/>
      <c r="L77" s="228"/>
      <c r="M77" s="127"/>
    </row>
    <row r="78" spans="2:13" ht="14.15" customHeight="1" thickBot="1" x14ac:dyDescent="0.4">
      <c r="B78" s="206"/>
      <c r="C78" s="112" t="s">
        <v>31</v>
      </c>
      <c r="D78" s="161">
        <f>SUM(D75:D77)</f>
        <v>232537</v>
      </c>
      <c r="E78" s="112" t="s">
        <v>7</v>
      </c>
      <c r="F78" s="161">
        <f>SUM(F75:F77)</f>
        <v>113348</v>
      </c>
      <c r="G78" s="112" t="s">
        <v>6</v>
      </c>
      <c r="H78" s="161">
        <f>SUM(H75:H77)</f>
        <v>68768</v>
      </c>
      <c r="I78" s="157"/>
      <c r="J78" s="157"/>
      <c r="K78" s="211"/>
      <c r="L78" s="213"/>
      <c r="M78" s="109"/>
    </row>
    <row r="79" spans="2:13" ht="12" customHeight="1" x14ac:dyDescent="0.35">
      <c r="B79" s="206"/>
      <c r="C79" s="231"/>
      <c r="D79" s="182"/>
      <c r="E79" s="182"/>
      <c r="F79" s="182"/>
      <c r="G79" s="182"/>
      <c r="H79" s="182"/>
      <c r="I79" s="212"/>
      <c r="J79" s="213"/>
      <c r="K79" s="211"/>
      <c r="L79" s="213"/>
      <c r="M79" s="109"/>
    </row>
    <row r="80" spans="2:13" ht="14.25" customHeight="1" x14ac:dyDescent="0.35">
      <c r="B80" s="206"/>
      <c r="C80" s="417"/>
      <c r="D80" s="417"/>
      <c r="E80" s="417"/>
      <c r="F80" s="417"/>
      <c r="G80" s="417"/>
      <c r="H80" s="417"/>
      <c r="I80" s="212"/>
      <c r="J80" s="213"/>
      <c r="K80" s="211"/>
      <c r="L80" s="213"/>
      <c r="M80" s="109"/>
    </row>
    <row r="81" spans="1:13" ht="6" customHeight="1" thickBot="1" x14ac:dyDescent="0.4">
      <c r="B81" s="206"/>
      <c r="C81" s="417"/>
      <c r="D81" s="417"/>
      <c r="E81" s="417"/>
      <c r="F81" s="417"/>
      <c r="G81" s="417"/>
      <c r="H81" s="417"/>
      <c r="I81" s="213"/>
      <c r="J81" s="213"/>
      <c r="K81" s="211"/>
      <c r="L81" s="213"/>
      <c r="M81" s="109"/>
    </row>
    <row r="82" spans="1:13" ht="14.15" customHeight="1" x14ac:dyDescent="0.35">
      <c r="B82" s="414" t="s">
        <v>8</v>
      </c>
      <c r="C82" s="415"/>
      <c r="D82" s="415"/>
      <c r="E82" s="415"/>
      <c r="F82" s="415"/>
      <c r="G82" s="415"/>
      <c r="H82" s="415"/>
      <c r="I82" s="415"/>
      <c r="J82" s="415"/>
      <c r="K82" s="416"/>
      <c r="L82" s="229"/>
      <c r="M82" s="186"/>
    </row>
    <row r="83" spans="1:13" ht="5.25" customHeight="1" thickBot="1" x14ac:dyDescent="0.4">
      <c r="B83" s="9"/>
      <c r="C83" s="12"/>
      <c r="D83" s="6"/>
      <c r="E83" s="6"/>
      <c r="F83" s="56"/>
      <c r="G83" s="6"/>
      <c r="H83" s="6"/>
      <c r="I83" s="6"/>
      <c r="J83" s="109"/>
      <c r="K83" s="10"/>
      <c r="L83" s="109"/>
      <c r="M83" s="109"/>
    </row>
    <row r="84" spans="1:13" ht="58.5" customHeight="1" thickBot="1" x14ac:dyDescent="0.4">
      <c r="A84" s="111"/>
      <c r="B84" s="109"/>
      <c r="C84" s="169" t="s">
        <v>19</v>
      </c>
      <c r="D84" s="232" t="s">
        <v>67</v>
      </c>
      <c r="E84" s="169" t="s">
        <v>88</v>
      </c>
      <c r="F84" s="169" t="str">
        <f>F19</f>
        <v>LANDET KVANTUM UKE 19</v>
      </c>
      <c r="G84" s="169" t="str">
        <f>G19</f>
        <v>LANDET KVANTUM T.O.M UKE 19</v>
      </c>
      <c r="H84" s="169" t="str">
        <f>I19</f>
        <v>RESTKVOTER</v>
      </c>
      <c r="I84" s="169" t="str">
        <f>J19</f>
        <v>LANDET KVANTUM T.O.M. UKE 19 2020</v>
      </c>
      <c r="J84" s="109"/>
      <c r="K84" s="10"/>
      <c r="L84" s="109"/>
      <c r="M84" s="109"/>
    </row>
    <row r="85" spans="1:13" ht="14.15" customHeight="1" x14ac:dyDescent="0.35">
      <c r="A85" s="111"/>
      <c r="B85" s="109"/>
      <c r="C85" s="233" t="s">
        <v>16</v>
      </c>
      <c r="D85" s="272">
        <f>D87+D86</f>
        <v>42148</v>
      </c>
      <c r="E85" s="272">
        <f t="shared" ref="E85:I85" si="8">E87+E86</f>
        <v>47099</v>
      </c>
      <c r="F85" s="263">
        <f t="shared" si="8"/>
        <v>366.93657999999999</v>
      </c>
      <c r="G85" s="263">
        <f t="shared" si="8"/>
        <v>35565.543160000001</v>
      </c>
      <c r="H85" s="272">
        <f t="shared" si="8"/>
        <v>11533.456839999997</v>
      </c>
      <c r="I85" s="263">
        <f t="shared" si="8"/>
        <v>22931.205439999998</v>
      </c>
      <c r="J85" s="147"/>
      <c r="K85" s="119"/>
      <c r="L85" s="147"/>
      <c r="M85" s="147"/>
    </row>
    <row r="86" spans="1:13" ht="14.15" customHeight="1" x14ac:dyDescent="0.35">
      <c r="A86" s="111"/>
      <c r="B86" s="109"/>
      <c r="C86" s="216" t="s">
        <v>12</v>
      </c>
      <c r="D86" s="273">
        <v>41398</v>
      </c>
      <c r="E86" s="264">
        <v>46274</v>
      </c>
      <c r="F86" s="264">
        <v>366.93657999999999</v>
      </c>
      <c r="G86" s="264">
        <v>35115.935640000003</v>
      </c>
      <c r="H86" s="264">
        <f>E86-G86</f>
        <v>11158.064359999997</v>
      </c>
      <c r="I86" s="264">
        <v>22691.854439999999</v>
      </c>
      <c r="J86" s="147"/>
      <c r="K86" s="119"/>
      <c r="L86" s="147"/>
      <c r="M86" s="147"/>
    </row>
    <row r="87" spans="1:13" ht="15" thickBot="1" x14ac:dyDescent="0.4">
      <c r="A87" s="111"/>
      <c r="B87" s="109"/>
      <c r="C87" s="234" t="s">
        <v>11</v>
      </c>
      <c r="D87" s="274">
        <v>750</v>
      </c>
      <c r="E87" s="265">
        <v>825</v>
      </c>
      <c r="F87" s="265"/>
      <c r="G87" s="265">
        <v>449.60752000000002</v>
      </c>
      <c r="H87" s="265">
        <f>E87-G87</f>
        <v>375.39247999999998</v>
      </c>
      <c r="I87" s="265">
        <v>239.351</v>
      </c>
      <c r="J87" s="147"/>
      <c r="K87" s="119"/>
      <c r="L87" s="147"/>
      <c r="M87" s="147"/>
    </row>
    <row r="88" spans="1:13" ht="14.15" customHeight="1" x14ac:dyDescent="0.35">
      <c r="A88" s="111"/>
      <c r="B88" s="4"/>
      <c r="C88" s="215" t="s">
        <v>17</v>
      </c>
      <c r="D88" s="272">
        <f t="shared" ref="D88:I88" si="9">D89+D94+D95</f>
        <v>70521</v>
      </c>
      <c r="E88" s="272">
        <f t="shared" si="9"/>
        <v>75686</v>
      </c>
      <c r="F88" s="263">
        <f t="shared" si="9"/>
        <v>1236.4308100000001</v>
      </c>
      <c r="G88" s="263">
        <f t="shared" si="9"/>
        <v>20089.247929999998</v>
      </c>
      <c r="H88" s="272">
        <f t="shared" si="9"/>
        <v>55596.752070000002</v>
      </c>
      <c r="I88" s="263">
        <f t="shared" si="9"/>
        <v>25641.676249999997</v>
      </c>
      <c r="J88" s="147"/>
      <c r="K88" s="119"/>
      <c r="L88" s="147"/>
      <c r="M88" s="147"/>
    </row>
    <row r="89" spans="1:13" ht="15.75" customHeight="1" x14ac:dyDescent="0.35">
      <c r="A89" s="111"/>
      <c r="B89" s="37"/>
      <c r="C89" s="222" t="s">
        <v>74</v>
      </c>
      <c r="D89" s="275">
        <f t="shared" ref="D89:I89" si="10">D90+D91+D92+D93</f>
        <v>52641</v>
      </c>
      <c r="E89" s="275">
        <f t="shared" si="10"/>
        <v>57818</v>
      </c>
      <c r="F89" s="266">
        <f t="shared" si="10"/>
        <v>1217.2442900000001</v>
      </c>
      <c r="G89" s="266">
        <f t="shared" si="10"/>
        <v>14784.05069</v>
      </c>
      <c r="H89" s="275">
        <f t="shared" si="10"/>
        <v>43033.949310000004</v>
      </c>
      <c r="I89" s="266">
        <f t="shared" si="10"/>
        <v>19977.779199999997</v>
      </c>
      <c r="J89" s="147"/>
      <c r="K89" s="119"/>
      <c r="L89" s="147"/>
      <c r="M89" s="147"/>
    </row>
    <row r="90" spans="1:13" ht="14.15" customHeight="1" x14ac:dyDescent="0.35">
      <c r="A90" s="106"/>
      <c r="B90" s="127"/>
      <c r="C90" s="221" t="s">
        <v>22</v>
      </c>
      <c r="D90" s="276">
        <v>14088</v>
      </c>
      <c r="E90" s="267">
        <v>15722</v>
      </c>
      <c r="F90" s="267">
        <v>46.302990000000001</v>
      </c>
      <c r="G90" s="267">
        <v>2675.7371899999998</v>
      </c>
      <c r="H90" s="267">
        <f t="shared" ref="H90:H98" si="11">E90-G90</f>
        <v>13046.26281</v>
      </c>
      <c r="I90" s="267">
        <v>2819.7700199999999</v>
      </c>
      <c r="J90" s="147"/>
      <c r="K90" s="119"/>
      <c r="L90" s="147"/>
      <c r="M90" s="147"/>
    </row>
    <row r="91" spans="1:13" ht="14.15" customHeight="1" x14ac:dyDescent="0.35">
      <c r="A91" s="106"/>
      <c r="B91" s="127"/>
      <c r="C91" s="221" t="s">
        <v>23</v>
      </c>
      <c r="D91" s="276">
        <v>14432</v>
      </c>
      <c r="E91" s="267">
        <v>16097</v>
      </c>
      <c r="F91" s="267">
        <v>414.88751000000002</v>
      </c>
      <c r="G91" s="267">
        <v>4967.4007799999999</v>
      </c>
      <c r="H91" s="267">
        <f t="shared" si="11"/>
        <v>11129.59922</v>
      </c>
      <c r="I91" s="267">
        <v>6353.7068099999997</v>
      </c>
      <c r="J91" s="147"/>
      <c r="K91" s="119"/>
      <c r="L91" s="147"/>
      <c r="M91" s="147"/>
    </row>
    <row r="92" spans="1:13" ht="14.15" customHeight="1" x14ac:dyDescent="0.35">
      <c r="A92" s="106"/>
      <c r="B92" s="127"/>
      <c r="C92" s="221" t="s">
        <v>24</v>
      </c>
      <c r="D92" s="276">
        <v>14707</v>
      </c>
      <c r="E92" s="267">
        <v>16459</v>
      </c>
      <c r="F92" s="267">
        <v>663.13980000000004</v>
      </c>
      <c r="G92" s="267">
        <v>4942.6797900000001</v>
      </c>
      <c r="H92" s="267">
        <f t="shared" si="11"/>
        <v>11516.32021</v>
      </c>
      <c r="I92" s="267">
        <v>6663.22786</v>
      </c>
      <c r="J92" s="147"/>
      <c r="K92" s="119"/>
      <c r="L92" s="147"/>
      <c r="M92" s="147"/>
    </row>
    <row r="93" spans="1:13" ht="14.15" customHeight="1" x14ac:dyDescent="0.35">
      <c r="A93" s="106"/>
      <c r="B93" s="127"/>
      <c r="C93" s="221" t="s">
        <v>76</v>
      </c>
      <c r="D93" s="276">
        <v>9414</v>
      </c>
      <c r="E93" s="267">
        <v>9540</v>
      </c>
      <c r="F93" s="267">
        <v>92.913989999999998</v>
      </c>
      <c r="G93" s="267">
        <v>2198.2329300000001</v>
      </c>
      <c r="H93" s="267">
        <f t="shared" si="11"/>
        <v>7341.7670699999999</v>
      </c>
      <c r="I93" s="267">
        <v>4141.0745100000004</v>
      </c>
      <c r="J93" s="147"/>
      <c r="K93" s="119"/>
      <c r="L93" s="147"/>
      <c r="M93" s="147"/>
    </row>
    <row r="94" spans="1:13" ht="14.15" customHeight="1" x14ac:dyDescent="0.35">
      <c r="A94" s="106"/>
      <c r="B94" s="127"/>
      <c r="C94" s="222" t="s">
        <v>29</v>
      </c>
      <c r="D94" s="275">
        <v>12379</v>
      </c>
      <c r="E94" s="266">
        <v>11721</v>
      </c>
      <c r="F94" s="266"/>
      <c r="G94" s="266">
        <v>4477.8396000000002</v>
      </c>
      <c r="H94" s="266">
        <f t="shared" si="11"/>
        <v>7243.1603999999998</v>
      </c>
      <c r="I94" s="266">
        <v>4771.7104099999997</v>
      </c>
      <c r="J94" s="147"/>
      <c r="K94" s="119"/>
      <c r="L94" s="147"/>
      <c r="M94" s="147"/>
    </row>
    <row r="95" spans="1:13" ht="14.15" customHeight="1" thickBot="1" x14ac:dyDescent="0.4">
      <c r="A95" s="111"/>
      <c r="B95" s="37"/>
      <c r="C95" s="223" t="s">
        <v>73</v>
      </c>
      <c r="D95" s="288">
        <v>5501</v>
      </c>
      <c r="E95" s="289">
        <v>6147</v>
      </c>
      <c r="F95" s="289">
        <v>19.186520000000002</v>
      </c>
      <c r="G95" s="289">
        <v>827.35763999999995</v>
      </c>
      <c r="H95" s="289">
        <f t="shared" si="11"/>
        <v>5319.6423599999998</v>
      </c>
      <c r="I95" s="289">
        <v>892.18664000000001</v>
      </c>
      <c r="J95" s="147"/>
      <c r="K95" s="119"/>
      <c r="L95" s="147"/>
      <c r="M95" s="147"/>
    </row>
    <row r="96" spans="1:13" ht="15" thickBot="1" x14ac:dyDescent="0.4">
      <c r="A96" s="111"/>
      <c r="B96" s="37"/>
      <c r="C96" s="164" t="s">
        <v>13</v>
      </c>
      <c r="D96" s="277">
        <v>379</v>
      </c>
      <c r="E96" s="269">
        <v>379</v>
      </c>
      <c r="F96" s="269"/>
      <c r="G96" s="269">
        <v>34.922499999999999</v>
      </c>
      <c r="H96" s="269">
        <f t="shared" si="11"/>
        <v>344.07749999999999</v>
      </c>
      <c r="I96" s="269">
        <v>9.4123000000000001</v>
      </c>
      <c r="J96" s="147"/>
      <c r="K96" s="119"/>
      <c r="L96" s="147"/>
      <c r="M96" s="147"/>
    </row>
    <row r="97" spans="1:13" ht="17" thickBot="1" x14ac:dyDescent="0.4">
      <c r="A97" s="111"/>
      <c r="B97" s="109"/>
      <c r="C97" s="164" t="s">
        <v>60</v>
      </c>
      <c r="D97" s="278">
        <v>300</v>
      </c>
      <c r="E97" s="270">
        <v>300</v>
      </c>
      <c r="F97" s="270">
        <v>0.91230999999999995</v>
      </c>
      <c r="G97" s="270">
        <v>300</v>
      </c>
      <c r="H97" s="270">
        <f t="shared" si="11"/>
        <v>0</v>
      </c>
      <c r="I97" s="270">
        <v>300</v>
      </c>
      <c r="J97" s="147"/>
      <c r="K97" s="119"/>
      <c r="L97" s="147"/>
      <c r="M97" s="147"/>
    </row>
    <row r="98" spans="1:13" ht="16.5" customHeight="1" thickBot="1" x14ac:dyDescent="0.4">
      <c r="A98" s="111"/>
      <c r="B98" s="109"/>
      <c r="C98" s="214" t="s">
        <v>96</v>
      </c>
      <c r="D98" s="278"/>
      <c r="E98" s="270"/>
      <c r="F98" s="270"/>
      <c r="G98" s="270">
        <v>38</v>
      </c>
      <c r="H98" s="270">
        <f t="shared" si="11"/>
        <v>-38</v>
      </c>
      <c r="I98" s="270">
        <v>7</v>
      </c>
      <c r="J98" s="147"/>
      <c r="K98" s="119"/>
      <c r="L98" s="147"/>
      <c r="M98" s="147"/>
    </row>
    <row r="99" spans="1:13" ht="16" thickBot="1" x14ac:dyDescent="0.4">
      <c r="A99" s="111"/>
      <c r="B99" s="109"/>
      <c r="C99" s="170" t="s">
        <v>9</v>
      </c>
      <c r="D99" s="279">
        <f>D85+D88+D96+D97+D98</f>
        <v>113348</v>
      </c>
      <c r="E99" s="279">
        <f t="shared" ref="E99:I99" si="12">E85+E88+E96+E97+E98</f>
        <v>123464</v>
      </c>
      <c r="F99" s="376">
        <f t="shared" si="12"/>
        <v>1604.2797</v>
      </c>
      <c r="G99" s="376">
        <f t="shared" si="12"/>
        <v>56027.713589999999</v>
      </c>
      <c r="H99" s="279">
        <f t="shared" si="12"/>
        <v>67436.286410000001</v>
      </c>
      <c r="I99" s="376">
        <f t="shared" si="12"/>
        <v>48889.293989999998</v>
      </c>
      <c r="J99" s="147"/>
      <c r="K99" s="119"/>
      <c r="L99" s="147"/>
      <c r="M99" s="147"/>
    </row>
    <row r="100" spans="1:13" ht="14.5" x14ac:dyDescent="0.35">
      <c r="A100" s="111"/>
      <c r="B100" s="109"/>
      <c r="C100" s="114" t="s">
        <v>105</v>
      </c>
      <c r="D100" s="171"/>
      <c r="E100" s="171"/>
      <c r="F100" s="172"/>
      <c r="G100" s="172"/>
      <c r="H100" s="173"/>
      <c r="I100" s="154"/>
      <c r="J100" s="147"/>
      <c r="K100" s="119"/>
      <c r="L100" s="147"/>
      <c r="M100" s="147"/>
    </row>
    <row r="101" spans="1:13" ht="13.5" customHeight="1" x14ac:dyDescent="0.35">
      <c r="B101" s="11"/>
      <c r="C101" s="183" t="s">
        <v>137</v>
      </c>
      <c r="D101" s="122"/>
      <c r="E101" s="122"/>
      <c r="F101" s="162"/>
      <c r="G101" s="162"/>
      <c r="H101" s="154"/>
      <c r="I101" s="154"/>
      <c r="J101" s="154"/>
      <c r="K101" s="13"/>
      <c r="L101" s="114"/>
      <c r="M101" s="114"/>
    </row>
    <row r="102" spans="1:13" ht="13.5" customHeight="1" x14ac:dyDescent="0.35">
      <c r="B102" s="113"/>
      <c r="C102" s="183" t="s">
        <v>126</v>
      </c>
      <c r="D102" s="122"/>
      <c r="E102" s="122"/>
      <c r="F102" s="162"/>
      <c r="G102" s="162"/>
      <c r="H102" s="154"/>
      <c r="I102" s="154"/>
      <c r="J102" s="154"/>
      <c r="K102" s="115"/>
      <c r="L102" s="114"/>
      <c r="M102" s="114"/>
    </row>
    <row r="103" spans="1:13" ht="15" thickBot="1" x14ac:dyDescent="0.4">
      <c r="B103" s="22"/>
      <c r="C103" s="184" t="s">
        <v>97</v>
      </c>
      <c r="D103" s="184"/>
      <c r="E103" s="184"/>
      <c r="F103" s="184"/>
      <c r="G103" s="94"/>
      <c r="H103" s="94"/>
      <c r="I103" s="23"/>
      <c r="J103" s="125"/>
      <c r="K103" s="24"/>
      <c r="L103" s="114"/>
      <c r="M103" s="114"/>
    </row>
    <row r="104" spans="1:13" ht="8.25" customHeight="1" thickTop="1" x14ac:dyDescent="0.35">
      <c r="B104" s="12"/>
      <c r="C104" s="12"/>
      <c r="D104" s="12"/>
      <c r="E104" s="12"/>
      <c r="F104" s="12"/>
      <c r="G104" s="12"/>
      <c r="H104" s="12"/>
      <c r="I104" s="12"/>
      <c r="J104" s="114"/>
      <c r="K104" s="12"/>
      <c r="L104" s="114"/>
      <c r="M104" s="114"/>
    </row>
    <row r="105" spans="1:13" s="38" customFormat="1" ht="14.25" customHeight="1" thickBot="1" x14ac:dyDescent="0.4">
      <c r="A105" s="73"/>
      <c r="C105" s="58" t="s">
        <v>37</v>
      </c>
      <c r="I105" s="73"/>
      <c r="J105" s="73"/>
      <c r="L105" s="73"/>
      <c r="M105" s="73"/>
    </row>
    <row r="106" spans="1:13" ht="17.149999999999999" customHeight="1" thickTop="1" x14ac:dyDescent="0.35">
      <c r="B106" s="410" t="s">
        <v>1</v>
      </c>
      <c r="C106" s="411"/>
      <c r="D106" s="411"/>
      <c r="E106" s="411"/>
      <c r="F106" s="411"/>
      <c r="G106" s="411"/>
      <c r="H106" s="411"/>
      <c r="I106" s="411"/>
      <c r="J106" s="411"/>
      <c r="K106" s="412"/>
      <c r="L106" s="186"/>
      <c r="M106" s="186"/>
    </row>
    <row r="107" spans="1:13" ht="6" customHeight="1" thickBot="1" x14ac:dyDescent="0.4">
      <c r="B107" s="9"/>
      <c r="C107" s="6"/>
      <c r="D107" s="6"/>
      <c r="E107" s="6"/>
      <c r="F107" s="6"/>
      <c r="G107" s="6"/>
      <c r="H107" s="39"/>
      <c r="I107" s="74"/>
      <c r="J107" s="74"/>
      <c r="K107" s="40"/>
      <c r="L107" s="74"/>
      <c r="M107" s="74"/>
    </row>
    <row r="108" spans="1:13" ht="14.15" customHeight="1" thickBot="1" x14ac:dyDescent="0.4">
      <c r="B108" s="2"/>
      <c r="C108" s="405" t="s">
        <v>2</v>
      </c>
      <c r="D108" s="406"/>
      <c r="E108" s="405" t="s">
        <v>20</v>
      </c>
      <c r="F108" s="406"/>
      <c r="G108" s="405" t="s">
        <v>21</v>
      </c>
      <c r="H108" s="406"/>
      <c r="I108" s="36"/>
      <c r="J108" s="147"/>
      <c r="K108" s="1"/>
      <c r="L108" s="4"/>
      <c r="M108" s="4"/>
    </row>
    <row r="109" spans="1:13" ht="15" customHeight="1" x14ac:dyDescent="0.35">
      <c r="B109" s="9"/>
      <c r="C109" s="325" t="s">
        <v>27</v>
      </c>
      <c r="D109" s="326">
        <v>182404</v>
      </c>
      <c r="E109" s="327" t="s">
        <v>5</v>
      </c>
      <c r="F109" s="328">
        <v>66114</v>
      </c>
      <c r="G109" s="329" t="s">
        <v>25</v>
      </c>
      <c r="H109" s="328">
        <v>7469</v>
      </c>
      <c r="I109" s="36"/>
      <c r="J109" s="147"/>
      <c r="K109" s="40"/>
      <c r="L109" s="74"/>
      <c r="M109" s="74"/>
    </row>
    <row r="110" spans="1:13" ht="14.15" customHeight="1" x14ac:dyDescent="0.35">
      <c r="B110" s="9"/>
      <c r="C110" s="325" t="s">
        <v>3</v>
      </c>
      <c r="D110" s="326">
        <v>12000</v>
      </c>
      <c r="E110" s="329" t="s">
        <v>6</v>
      </c>
      <c r="F110" s="326">
        <v>67901</v>
      </c>
      <c r="G110" s="329" t="s">
        <v>72</v>
      </c>
      <c r="H110" s="326">
        <v>50926</v>
      </c>
      <c r="I110" s="36"/>
      <c r="J110" s="147"/>
      <c r="K110" s="10"/>
      <c r="L110" s="109"/>
      <c r="M110" s="109"/>
    </row>
    <row r="111" spans="1:13" ht="14.15" customHeight="1" x14ac:dyDescent="0.35">
      <c r="B111" s="110"/>
      <c r="C111" s="330" t="s">
        <v>70</v>
      </c>
      <c r="D111" s="326">
        <v>3375</v>
      </c>
      <c r="E111" s="329" t="s">
        <v>38</v>
      </c>
      <c r="F111" s="326">
        <v>44671</v>
      </c>
      <c r="G111" s="329" t="s">
        <v>73</v>
      </c>
      <c r="H111" s="326">
        <v>9506</v>
      </c>
      <c r="I111" s="147"/>
      <c r="J111" s="147"/>
      <c r="K111" s="111"/>
      <c r="L111" s="109"/>
      <c r="M111" s="109"/>
    </row>
    <row r="112" spans="1:13" ht="14.15" customHeight="1" thickBot="1" x14ac:dyDescent="0.4">
      <c r="B112" s="41"/>
      <c r="C112" s="331"/>
      <c r="D112" s="332"/>
      <c r="E112" s="332" t="s">
        <v>108</v>
      </c>
      <c r="F112" s="326">
        <v>3718</v>
      </c>
      <c r="G112" s="325"/>
      <c r="H112" s="331"/>
      <c r="I112" s="36"/>
      <c r="J112" s="147"/>
      <c r="K112" s="10"/>
      <c r="L112" s="109"/>
      <c r="M112" s="109"/>
    </row>
    <row r="113" spans="2:13" ht="14.15" customHeight="1" thickBot="1" x14ac:dyDescent="0.4">
      <c r="B113" s="9"/>
      <c r="C113" s="333" t="s">
        <v>31</v>
      </c>
      <c r="D113" s="334">
        <f>D109+D110+D111</f>
        <v>197779</v>
      </c>
      <c r="E113" s="335" t="s">
        <v>7</v>
      </c>
      <c r="F113" s="334">
        <f>F109+F110+F111+F112</f>
        <v>182404</v>
      </c>
      <c r="G113" s="336" t="s">
        <v>6</v>
      </c>
      <c r="H113" s="337">
        <f>H109+H110+H111</f>
        <v>67901</v>
      </c>
      <c r="I113" s="36"/>
      <c r="J113" s="147"/>
      <c r="K113" s="10"/>
      <c r="L113" s="109"/>
      <c r="M113" s="109"/>
    </row>
    <row r="114" spans="2:13" s="14" customFormat="1" ht="12" customHeight="1" x14ac:dyDescent="0.35">
      <c r="B114" s="11"/>
      <c r="C114" s="338" t="s">
        <v>131</v>
      </c>
      <c r="D114" s="159"/>
      <c r="E114" s="159"/>
      <c r="F114" s="159"/>
      <c r="G114" s="114"/>
      <c r="H114" s="114"/>
      <c r="I114" s="12"/>
      <c r="J114" s="114"/>
      <c r="K114" s="13"/>
      <c r="L114" s="114"/>
      <c r="M114" s="114"/>
    </row>
    <row r="115" spans="2:13" ht="12" customHeight="1" thickBot="1" x14ac:dyDescent="0.4">
      <c r="B115" s="15"/>
      <c r="D115" s="16"/>
      <c r="E115" s="16"/>
      <c r="F115" s="16"/>
      <c r="G115" s="16"/>
      <c r="H115" s="16"/>
      <c r="I115" s="16"/>
      <c r="J115" s="117"/>
      <c r="K115" s="17"/>
      <c r="L115" s="109"/>
      <c r="M115" s="109"/>
    </row>
    <row r="116" spans="2:13" ht="17.149999999999999" customHeight="1" x14ac:dyDescent="0.35">
      <c r="B116" s="407" t="s">
        <v>8</v>
      </c>
      <c r="C116" s="408"/>
      <c r="D116" s="408"/>
      <c r="E116" s="408"/>
      <c r="F116" s="408"/>
      <c r="G116" s="408"/>
      <c r="H116" s="408"/>
      <c r="I116" s="408"/>
      <c r="J116" s="408"/>
      <c r="K116" s="409"/>
      <c r="L116" s="186"/>
      <c r="M116" s="186"/>
    </row>
    <row r="117" spans="2:13" ht="3.75" customHeight="1" thickBot="1" x14ac:dyDescent="0.4">
      <c r="B117" s="9"/>
      <c r="C117" s="12"/>
      <c r="D117" s="6"/>
      <c r="E117" s="6"/>
      <c r="F117" s="6"/>
      <c r="G117" s="6"/>
      <c r="H117" s="6"/>
      <c r="I117" s="6"/>
      <c r="J117" s="109"/>
      <c r="K117" s="10"/>
      <c r="L117" s="109"/>
      <c r="M117" s="109"/>
    </row>
    <row r="118" spans="2:13" s="3" customFormat="1" ht="61.5" customHeight="1" thickBot="1" x14ac:dyDescent="0.4">
      <c r="B118" s="2"/>
      <c r="C118" s="197" t="s">
        <v>19</v>
      </c>
      <c r="D118" s="169" t="s">
        <v>67</v>
      </c>
      <c r="E118" s="169" t="s">
        <v>102</v>
      </c>
      <c r="F118" s="169" t="str">
        <f>F19</f>
        <v>LANDET KVANTUM UKE 19</v>
      </c>
      <c r="G118" s="169" t="str">
        <f>G19</f>
        <v>LANDET KVANTUM T.O.M UKE 19</v>
      </c>
      <c r="H118" s="169" t="str">
        <f>I19</f>
        <v>RESTKVOTER</v>
      </c>
      <c r="I118" s="247" t="str">
        <f>J19</f>
        <v>LANDET KVANTUM T.O.M. UKE 19 2020</v>
      </c>
      <c r="J118" s="4"/>
      <c r="K118" s="1"/>
      <c r="L118" s="4"/>
      <c r="M118" s="4"/>
    </row>
    <row r="119" spans="2:13" s="64" customFormat="1" ht="14.15" customHeight="1" x14ac:dyDescent="0.35">
      <c r="B119" s="9"/>
      <c r="C119" s="215" t="s">
        <v>69</v>
      </c>
      <c r="D119" s="272">
        <f t="shared" ref="D119" si="13">D120+D121+D122</f>
        <v>66114</v>
      </c>
      <c r="E119" s="290">
        <f>E120+E121+E122</f>
        <v>60194</v>
      </c>
      <c r="F119" s="291">
        <f t="shared" ref="F119:G119" si="14">F120+F121+F122</f>
        <v>752.17139999999995</v>
      </c>
      <c r="G119" s="291">
        <f t="shared" si="14"/>
        <v>31113.198710000001</v>
      </c>
      <c r="H119" s="291">
        <f>H120+H121+H122</f>
        <v>35000.801290000003</v>
      </c>
      <c r="I119" s="291">
        <f>I120+I121+I122</f>
        <v>31208.88694</v>
      </c>
      <c r="J119" s="147"/>
      <c r="K119" s="119"/>
      <c r="L119" s="147"/>
      <c r="M119" s="147"/>
    </row>
    <row r="120" spans="2:13" ht="14.15" customHeight="1" x14ac:dyDescent="0.35">
      <c r="B120" s="9"/>
      <c r="C120" s="216" t="s">
        <v>12</v>
      </c>
      <c r="D120" s="273">
        <v>52891</v>
      </c>
      <c r="E120" s="292">
        <v>48101</v>
      </c>
      <c r="F120" s="293">
        <v>752.17139999999995</v>
      </c>
      <c r="G120" s="293">
        <v>27257.02621</v>
      </c>
      <c r="H120" s="293">
        <f>D120-G120</f>
        <v>25633.97379</v>
      </c>
      <c r="I120" s="293">
        <v>27858.997070000001</v>
      </c>
      <c r="J120" s="147"/>
      <c r="K120" s="119"/>
      <c r="L120" s="147"/>
      <c r="M120" s="147"/>
    </row>
    <row r="121" spans="2:13" ht="14.15" customHeight="1" x14ac:dyDescent="0.35">
      <c r="B121" s="9"/>
      <c r="C121" s="216" t="s">
        <v>11</v>
      </c>
      <c r="D121" s="273">
        <v>12723</v>
      </c>
      <c r="E121" s="292">
        <v>11593</v>
      </c>
      <c r="F121" s="293"/>
      <c r="G121" s="293">
        <v>3856.1725000000001</v>
      </c>
      <c r="H121" s="293">
        <f t="shared" ref="H121:H122" si="15">D121-G121</f>
        <v>8866.8274999999994</v>
      </c>
      <c r="I121" s="293">
        <v>3349.88987</v>
      </c>
      <c r="J121" s="147"/>
      <c r="K121" s="119"/>
      <c r="L121" s="147"/>
      <c r="M121" s="147"/>
    </row>
    <row r="122" spans="2:13" ht="15" thickBot="1" x14ac:dyDescent="0.4">
      <c r="B122" s="9"/>
      <c r="C122" s="217" t="s">
        <v>39</v>
      </c>
      <c r="D122" s="339">
        <v>500</v>
      </c>
      <c r="E122" s="294">
        <v>500</v>
      </c>
      <c r="F122" s="295"/>
      <c r="G122" s="295"/>
      <c r="H122" s="295">
        <f t="shared" si="15"/>
        <v>500</v>
      </c>
      <c r="I122" s="295"/>
      <c r="J122" s="147"/>
      <c r="K122" s="119"/>
      <c r="L122" s="147"/>
      <c r="M122" s="147"/>
    </row>
    <row r="123" spans="2:13" s="90" customFormat="1" ht="13.5" customHeight="1" thickBot="1" x14ac:dyDescent="0.4">
      <c r="B123" s="92"/>
      <c r="C123" s="218" t="s">
        <v>98</v>
      </c>
      <c r="D123" s="340">
        <v>44671</v>
      </c>
      <c r="E123" s="296">
        <v>43832</v>
      </c>
      <c r="F123" s="297">
        <v>491.1678</v>
      </c>
      <c r="G123" s="297">
        <v>4947.4468999999999</v>
      </c>
      <c r="H123" s="297">
        <f>D123-G123</f>
        <v>39723.553099999997</v>
      </c>
      <c r="I123" s="297">
        <v>4209.3486199999998</v>
      </c>
      <c r="J123" s="93"/>
      <c r="K123" s="119"/>
      <c r="L123" s="147"/>
      <c r="M123" s="147"/>
    </row>
    <row r="124" spans="2:13" s="64" customFormat="1" ht="14.25" customHeight="1" thickBot="1" x14ac:dyDescent="0.4">
      <c r="B124" s="9"/>
      <c r="C124" s="219" t="s">
        <v>17</v>
      </c>
      <c r="D124" s="278">
        <f>D125+D130+D133</f>
        <v>69225</v>
      </c>
      <c r="E124" s="298">
        <f>E125+E130+E133</f>
        <v>66018</v>
      </c>
      <c r="F124" s="299">
        <f t="shared" ref="F124:G124" si="16">F125+F130+F133</f>
        <v>917.76000999999997</v>
      </c>
      <c r="G124" s="299">
        <f t="shared" si="16"/>
        <v>32841.565909999998</v>
      </c>
      <c r="H124" s="299">
        <f>H125+H130+H133</f>
        <v>36383.434090000002</v>
      </c>
      <c r="I124" s="299">
        <f>I125+I130+I133</f>
        <v>29091.062520000003</v>
      </c>
      <c r="J124" s="109"/>
      <c r="K124" s="119"/>
      <c r="L124" s="147"/>
      <c r="M124" s="147"/>
    </row>
    <row r="125" spans="2:13" ht="15.75" customHeight="1" x14ac:dyDescent="0.35">
      <c r="B125" s="2"/>
      <c r="C125" s="220" t="s">
        <v>99</v>
      </c>
      <c r="D125" s="342">
        <f>D126+D127+D128+D129</f>
        <v>52250</v>
      </c>
      <c r="E125" s="300">
        <f>E126+E127+E128+E129</f>
        <v>49859</v>
      </c>
      <c r="F125" s="301">
        <f>F126+F127+F128+F129</f>
        <v>787.36999000000003</v>
      </c>
      <c r="G125" s="301">
        <f>G126+G127+G129+G128</f>
        <v>24627.767459999999</v>
      </c>
      <c r="H125" s="301">
        <f>H126+H127+H128+H129</f>
        <v>27622.232540000001</v>
      </c>
      <c r="I125" s="301">
        <f>I126+I127+I128+I129</f>
        <v>20761.313590000002</v>
      </c>
      <c r="J125" s="4"/>
      <c r="K125" s="119"/>
      <c r="L125" s="147"/>
      <c r="M125" s="147"/>
    </row>
    <row r="126" spans="2:13" s="20" customFormat="1" ht="14.15" customHeight="1" x14ac:dyDescent="0.35">
      <c r="B126" s="43"/>
      <c r="C126" s="221" t="s">
        <v>22</v>
      </c>
      <c r="D126" s="276">
        <v>13835</v>
      </c>
      <c r="E126" s="302">
        <v>14723</v>
      </c>
      <c r="F126" s="284">
        <v>102.749</v>
      </c>
      <c r="G126" s="284">
        <v>5105.7005900000004</v>
      </c>
      <c r="H126" s="284">
        <f>D126-G126</f>
        <v>8729.2994099999996</v>
      </c>
      <c r="I126" s="284">
        <v>4110.5480699999998</v>
      </c>
      <c r="J126" s="44"/>
      <c r="K126" s="119"/>
      <c r="L126" s="147"/>
      <c r="M126" s="147"/>
    </row>
    <row r="127" spans="2:13" s="20" customFormat="1" ht="14.15" customHeight="1" x14ac:dyDescent="0.35">
      <c r="B127" s="121"/>
      <c r="C127" s="221" t="s">
        <v>23</v>
      </c>
      <c r="D127" s="276">
        <v>13889</v>
      </c>
      <c r="E127" s="302">
        <v>12292</v>
      </c>
      <c r="F127" s="284">
        <v>91.862740000000002</v>
      </c>
      <c r="G127" s="284">
        <v>6771.9869099999996</v>
      </c>
      <c r="H127" s="284">
        <f t="shared" ref="H127:H129" si="17">D127-G127</f>
        <v>7117.0130900000004</v>
      </c>
      <c r="I127" s="284">
        <v>5938.6236500000005</v>
      </c>
      <c r="J127" s="127"/>
      <c r="K127" s="119"/>
      <c r="L127" s="147"/>
      <c r="M127" s="147"/>
    </row>
    <row r="128" spans="2:13" s="20" customFormat="1" ht="14.15" customHeight="1" x14ac:dyDescent="0.35">
      <c r="B128" s="121"/>
      <c r="C128" s="221" t="s">
        <v>24</v>
      </c>
      <c r="D128" s="276">
        <v>13501</v>
      </c>
      <c r="E128" s="302">
        <v>12090</v>
      </c>
      <c r="F128" s="284">
        <v>92.865600000000001</v>
      </c>
      <c r="G128" s="284">
        <v>5917.0469599999997</v>
      </c>
      <c r="H128" s="284">
        <f t="shared" si="17"/>
        <v>7583.9530400000003</v>
      </c>
      <c r="I128" s="284">
        <v>5950.7794000000004</v>
      </c>
      <c r="J128" s="127"/>
      <c r="K128" s="119"/>
      <c r="L128" s="147"/>
      <c r="M128" s="147"/>
    </row>
    <row r="129" spans="2:13" s="20" customFormat="1" ht="14.15" customHeight="1" x14ac:dyDescent="0.35">
      <c r="B129" s="121"/>
      <c r="C129" s="221" t="s">
        <v>76</v>
      </c>
      <c r="D129" s="276">
        <v>11025</v>
      </c>
      <c r="E129" s="302">
        <v>10754</v>
      </c>
      <c r="F129" s="284">
        <v>499.89265</v>
      </c>
      <c r="G129" s="284">
        <v>6833.0330000000004</v>
      </c>
      <c r="H129" s="284">
        <f t="shared" si="17"/>
        <v>4191.9669999999996</v>
      </c>
      <c r="I129" s="284">
        <v>4761.36247</v>
      </c>
      <c r="J129" s="127"/>
      <c r="K129" s="119"/>
      <c r="L129" s="147"/>
      <c r="M129" s="147"/>
    </row>
    <row r="130" spans="2:13" s="21" customFormat="1" ht="14.15" customHeight="1" x14ac:dyDescent="0.35">
      <c r="B130" s="18"/>
      <c r="C130" s="222" t="s">
        <v>18</v>
      </c>
      <c r="D130" s="275">
        <f>D132+D131</f>
        <v>7469</v>
      </c>
      <c r="E130" s="303">
        <v>6867</v>
      </c>
      <c r="F130" s="304">
        <v>0.60209999999999997</v>
      </c>
      <c r="G130" s="304">
        <v>4993.7026999999998</v>
      </c>
      <c r="H130" s="304">
        <f>H131+H132</f>
        <v>2475.2973000000002</v>
      </c>
      <c r="I130" s="304">
        <v>5617.9352799999997</v>
      </c>
      <c r="J130" s="37"/>
      <c r="K130" s="119"/>
      <c r="L130" s="147"/>
      <c r="M130" s="147"/>
    </row>
    <row r="131" spans="2:13" ht="14.15" customHeight="1" x14ac:dyDescent="0.35">
      <c r="B131" s="9"/>
      <c r="C131" s="221" t="s">
        <v>40</v>
      </c>
      <c r="D131" s="276">
        <v>6969</v>
      </c>
      <c r="E131" s="302">
        <v>6367</v>
      </c>
      <c r="F131" s="284">
        <v>0.60209999999999997</v>
      </c>
      <c r="G131" s="284">
        <v>4973.0292300000001</v>
      </c>
      <c r="H131" s="284">
        <f>D131-G131</f>
        <v>1995.9707699999999</v>
      </c>
      <c r="I131" s="284">
        <v>5595.1228300000002</v>
      </c>
      <c r="J131" s="109"/>
      <c r="K131" s="119"/>
      <c r="L131" s="147"/>
      <c r="M131" s="147"/>
    </row>
    <row r="132" spans="2:13" ht="14.15" customHeight="1" x14ac:dyDescent="0.35">
      <c r="B132" s="18"/>
      <c r="C132" s="221" t="s">
        <v>41</v>
      </c>
      <c r="D132" s="276">
        <v>500</v>
      </c>
      <c r="E132" s="302">
        <v>500</v>
      </c>
      <c r="F132" s="284">
        <f>F130-F131</f>
        <v>0</v>
      </c>
      <c r="G132" s="284">
        <f>G130-G131</f>
        <v>20.673469999999725</v>
      </c>
      <c r="H132" s="284">
        <f>D132-G132</f>
        <v>479.32653000000028</v>
      </c>
      <c r="I132" s="284">
        <f>I130-I131</f>
        <v>22.812449999999444</v>
      </c>
      <c r="J132" s="370"/>
      <c r="K132" s="119"/>
      <c r="L132" s="147"/>
      <c r="M132" s="147"/>
    </row>
    <row r="133" spans="2:13" ht="15" thickBot="1" x14ac:dyDescent="0.4">
      <c r="B133" s="9"/>
      <c r="C133" s="223" t="s">
        <v>73</v>
      </c>
      <c r="D133" s="288">
        <v>9506</v>
      </c>
      <c r="E133" s="305">
        <v>9292</v>
      </c>
      <c r="F133" s="306">
        <v>129.78792000000001</v>
      </c>
      <c r="G133" s="306">
        <v>3220.09575</v>
      </c>
      <c r="H133" s="306">
        <f t="shared" ref="H133:H137" si="18">D133-G133</f>
        <v>6285.9042499999996</v>
      </c>
      <c r="I133" s="306">
        <v>2711.8136500000001</v>
      </c>
      <c r="J133" s="109"/>
      <c r="K133" s="119"/>
      <c r="L133" s="147"/>
      <c r="M133" s="147"/>
    </row>
    <row r="134" spans="2:13" s="64" customFormat="1" ht="15" thickBot="1" x14ac:dyDescent="0.4">
      <c r="B134" s="9"/>
      <c r="C134" s="219" t="s">
        <v>13</v>
      </c>
      <c r="D134" s="278">
        <v>144</v>
      </c>
      <c r="E134" s="298">
        <v>144</v>
      </c>
      <c r="F134" s="286"/>
      <c r="G134" s="286">
        <v>20.133479999999999</v>
      </c>
      <c r="H134" s="286">
        <f t="shared" si="18"/>
        <v>123.86652000000001</v>
      </c>
      <c r="I134" s="286">
        <v>12.69735</v>
      </c>
      <c r="J134" s="109"/>
      <c r="K134" s="119"/>
      <c r="L134" s="147"/>
      <c r="M134" s="147"/>
    </row>
    <row r="135" spans="2:13" s="64" customFormat="1" ht="15" thickBot="1" x14ac:dyDescent="0.4">
      <c r="B135" s="9"/>
      <c r="C135" s="224" t="s">
        <v>42</v>
      </c>
      <c r="D135" s="277">
        <v>250</v>
      </c>
      <c r="E135" s="307">
        <v>250</v>
      </c>
      <c r="F135" s="308"/>
      <c r="G135" s="308">
        <v>41.914999999999999</v>
      </c>
      <c r="H135" s="308">
        <f t="shared" si="18"/>
        <v>208.08500000000001</v>
      </c>
      <c r="I135" s="308">
        <v>216.53579999999999</v>
      </c>
      <c r="J135" s="109"/>
      <c r="K135" s="119"/>
      <c r="L135" s="147"/>
      <c r="M135" s="147"/>
    </row>
    <row r="136" spans="2:13" s="64" customFormat="1" ht="17" thickBot="1" x14ac:dyDescent="0.4">
      <c r="B136" s="9"/>
      <c r="C136" s="224" t="s">
        <v>100</v>
      </c>
      <c r="D136" s="278">
        <v>2000</v>
      </c>
      <c r="E136" s="298">
        <v>2000</v>
      </c>
      <c r="F136" s="286">
        <v>6.5630800000000002</v>
      </c>
      <c r="G136" s="286">
        <v>2000</v>
      </c>
      <c r="H136" s="286">
        <f t="shared" si="18"/>
        <v>0</v>
      </c>
      <c r="I136" s="286">
        <v>2000</v>
      </c>
      <c r="J136" s="147"/>
      <c r="K136" s="119"/>
      <c r="L136" s="147"/>
      <c r="M136" s="147"/>
    </row>
    <row r="137" spans="2:13" s="64" customFormat="1" ht="17" thickBot="1" x14ac:dyDescent="0.4">
      <c r="B137" s="9"/>
      <c r="C137" s="198" t="s">
        <v>93</v>
      </c>
      <c r="D137" s="316"/>
      <c r="E137" s="309"/>
      <c r="F137" s="310"/>
      <c r="G137" s="310">
        <v>423</v>
      </c>
      <c r="H137" s="310">
        <f t="shared" si="18"/>
        <v>-423</v>
      </c>
      <c r="I137" s="310">
        <v>448</v>
      </c>
      <c r="J137" s="109"/>
      <c r="K137" s="119"/>
      <c r="L137" s="147"/>
      <c r="M137" s="147"/>
    </row>
    <row r="138" spans="2:13" s="3" customFormat="1" ht="16" thickBot="1" x14ac:dyDescent="0.4">
      <c r="B138" s="2"/>
      <c r="C138" s="30" t="s">
        <v>9</v>
      </c>
      <c r="D138" s="279">
        <f>D119+D123+D124+D134+D135+D136</f>
        <v>182404</v>
      </c>
      <c r="E138" s="311">
        <f>E119+E123+E124+E134+E135+E136</f>
        <v>172438</v>
      </c>
      <c r="F138" s="271">
        <f>F119+F123+F124+F134+F135+F136+F137</f>
        <v>2167.6622899999998</v>
      </c>
      <c r="G138" s="271">
        <f>G119+G123+G124+G134+G135+G136+G137</f>
        <v>71387.259999999995</v>
      </c>
      <c r="H138" s="271">
        <f>H119+H123+H124+H134+H135+H136+H137</f>
        <v>111016.73999999999</v>
      </c>
      <c r="I138" s="271">
        <f>I119+I123+I124+I134+I135+I136+I137</f>
        <v>67186.531230000008</v>
      </c>
      <c r="J138" s="163"/>
      <c r="K138" s="119"/>
      <c r="L138" s="147"/>
      <c r="M138" s="147"/>
    </row>
    <row r="139" spans="2:13" s="3" customFormat="1" ht="14.25" customHeight="1" x14ac:dyDescent="0.35">
      <c r="B139" s="2"/>
      <c r="C139" s="341" t="s">
        <v>109</v>
      </c>
      <c r="D139" s="32"/>
      <c r="E139" s="32"/>
      <c r="F139" s="32"/>
      <c r="G139" s="32"/>
      <c r="H139" s="163"/>
      <c r="I139" s="163"/>
      <c r="J139" s="163"/>
      <c r="K139" s="1"/>
      <c r="L139" s="4"/>
      <c r="M139" s="4"/>
    </row>
    <row r="140" spans="2:13" s="3" customFormat="1" ht="14.25" customHeight="1" x14ac:dyDescent="0.35">
      <c r="B140" s="2"/>
      <c r="C140" s="338" t="s">
        <v>110</v>
      </c>
      <c r="D140" s="32"/>
      <c r="E140" s="32"/>
      <c r="F140" s="32"/>
      <c r="G140" s="32"/>
      <c r="H140" s="163"/>
      <c r="I140" s="4"/>
      <c r="J140" s="4"/>
      <c r="K140" s="63"/>
      <c r="L140" s="4"/>
      <c r="M140" s="4"/>
    </row>
    <row r="141" spans="2:13" s="3" customFormat="1" ht="14.25" customHeight="1" x14ac:dyDescent="0.35">
      <c r="B141" s="108"/>
      <c r="C141" s="183" t="s">
        <v>106</v>
      </c>
      <c r="D141" s="32"/>
      <c r="E141" s="32"/>
      <c r="F141" s="32"/>
      <c r="G141" s="32"/>
      <c r="H141" s="163"/>
      <c r="I141" s="4"/>
      <c r="J141" s="4"/>
      <c r="K141" s="107"/>
      <c r="L141" s="4"/>
      <c r="M141" s="4"/>
    </row>
    <row r="142" spans="2:13" s="3" customFormat="1" ht="14.25" customHeight="1" x14ac:dyDescent="0.35">
      <c r="B142" s="108"/>
      <c r="C142" s="114" t="s">
        <v>138</v>
      </c>
      <c r="D142" s="32"/>
      <c r="E142" s="32"/>
      <c r="F142" s="32"/>
      <c r="G142" s="32"/>
      <c r="H142" s="163"/>
      <c r="I142" s="4"/>
      <c r="J142" s="4"/>
      <c r="K142" s="107"/>
      <c r="L142" s="4"/>
      <c r="M142" s="4"/>
    </row>
    <row r="143" spans="2:13" s="3" customFormat="1" ht="14.25" customHeight="1" x14ac:dyDescent="0.35">
      <c r="B143" s="108"/>
      <c r="C143" s="183" t="s">
        <v>101</v>
      </c>
      <c r="D143" s="32"/>
      <c r="E143" s="32"/>
      <c r="F143" s="32"/>
      <c r="G143" s="32"/>
      <c r="H143" s="163"/>
      <c r="I143" s="163"/>
      <c r="J143" s="4"/>
      <c r="K143" s="107"/>
      <c r="L143" s="4"/>
      <c r="M143" s="4"/>
    </row>
    <row r="144" spans="2:13" ht="16" thickBot="1" x14ac:dyDescent="0.4">
      <c r="B144" s="33"/>
      <c r="C144" s="125" t="s">
        <v>128</v>
      </c>
      <c r="D144" s="187"/>
      <c r="E144" s="187"/>
      <c r="F144" s="45"/>
      <c r="G144" s="45"/>
      <c r="H144" s="34"/>
      <c r="I144" s="71"/>
      <c r="J144" s="145"/>
      <c r="K144" s="35"/>
      <c r="L144" s="109"/>
      <c r="M144" s="109"/>
    </row>
    <row r="145" spans="2:13" ht="12" customHeight="1" thickTop="1" x14ac:dyDescent="0.35">
      <c r="B145" s="6"/>
      <c r="C145" s="25"/>
      <c r="D145" s="26"/>
      <c r="E145" s="26"/>
      <c r="F145" s="26"/>
      <c r="G145" s="26"/>
      <c r="H145" s="6"/>
      <c r="I145" s="6"/>
      <c r="J145" s="109"/>
      <c r="K145" s="6"/>
      <c r="L145" s="109"/>
      <c r="M145" s="109"/>
    </row>
    <row r="146" spans="2:13" ht="12" customHeight="1" x14ac:dyDescent="0.35">
      <c r="B146" s="109"/>
      <c r="C146" s="127"/>
      <c r="D146" s="128"/>
      <c r="E146" s="128"/>
      <c r="F146" s="128"/>
      <c r="G146" s="128"/>
      <c r="H146" s="109"/>
      <c r="I146" s="109"/>
      <c r="J146" s="109"/>
      <c r="K146" s="109"/>
      <c r="L146" s="109"/>
      <c r="M146" s="109"/>
    </row>
    <row r="147" spans="2:13" ht="12" customHeight="1" x14ac:dyDescent="0.35">
      <c r="B147" s="6"/>
      <c r="C147" s="25"/>
      <c r="D147" s="26"/>
      <c r="E147" s="26"/>
      <c r="F147" s="26"/>
      <c r="G147" s="26"/>
      <c r="H147" s="6"/>
      <c r="I147" s="6"/>
      <c r="J147" s="109"/>
      <c r="K147" s="6"/>
      <c r="L147" s="109"/>
      <c r="M147" s="109"/>
    </row>
    <row r="148" spans="2:13" ht="20.25" customHeight="1" thickBot="1" x14ac:dyDescent="0.5">
      <c r="B148" s="109"/>
      <c r="C148" s="195" t="s">
        <v>62</v>
      </c>
      <c r="D148" s="128"/>
      <c r="E148" s="128"/>
      <c r="F148" s="128"/>
      <c r="G148" s="128"/>
      <c r="H148" s="109"/>
      <c r="I148" s="109"/>
      <c r="J148" s="109"/>
      <c r="K148" s="109"/>
      <c r="L148" s="109"/>
      <c r="M148" s="109"/>
    </row>
    <row r="149" spans="2:13" ht="12" customHeight="1" thickTop="1" thickBot="1" x14ac:dyDescent="0.4">
      <c r="B149" s="189"/>
      <c r="C149" s="190"/>
      <c r="D149" s="191"/>
      <c r="E149" s="191"/>
      <c r="F149" s="191"/>
      <c r="G149" s="191"/>
      <c r="H149" s="192"/>
      <c r="I149" s="192"/>
      <c r="J149" s="192"/>
      <c r="K149" s="193"/>
      <c r="L149" s="109"/>
      <c r="M149" s="109"/>
    </row>
    <row r="150" spans="2:13" ht="12" customHeight="1" thickBot="1" x14ac:dyDescent="0.4">
      <c r="B150" s="110"/>
      <c r="C150" s="399" t="s">
        <v>2</v>
      </c>
      <c r="D150" s="400"/>
      <c r="E150" s="176"/>
      <c r="F150" s="176"/>
      <c r="G150" s="128"/>
      <c r="H150" s="109"/>
      <c r="I150" s="109"/>
      <c r="J150" s="109"/>
      <c r="K150" s="111"/>
      <c r="L150" s="109"/>
      <c r="M150" s="109"/>
    </row>
    <row r="151" spans="2:13" ht="15" customHeight="1" x14ac:dyDescent="0.35">
      <c r="B151" s="110"/>
      <c r="C151" s="345" t="s">
        <v>114</v>
      </c>
      <c r="D151" s="346">
        <v>44534</v>
      </c>
      <c r="E151" s="225"/>
      <c r="F151" s="176"/>
      <c r="G151" s="128"/>
      <c r="H151" s="109"/>
      <c r="I151" s="109"/>
      <c r="J151" s="109"/>
      <c r="K151" s="111"/>
      <c r="L151" s="109"/>
      <c r="M151" s="109"/>
    </row>
    <row r="152" spans="2:13" ht="15" customHeight="1" x14ac:dyDescent="0.35">
      <c r="B152" s="110"/>
      <c r="C152" s="347" t="s">
        <v>115</v>
      </c>
      <c r="D152" s="348">
        <v>15008</v>
      </c>
      <c r="E152" s="225"/>
      <c r="F152" s="176"/>
      <c r="G152" s="128"/>
      <c r="H152" s="109"/>
      <c r="I152" s="109"/>
      <c r="J152" s="109"/>
      <c r="K152" s="111"/>
      <c r="L152" s="109"/>
      <c r="M152" s="109"/>
    </row>
    <row r="153" spans="2:13" ht="15" customHeight="1" thickBot="1" x14ac:dyDescent="0.4">
      <c r="B153" s="110"/>
      <c r="C153" s="347" t="s">
        <v>116</v>
      </c>
      <c r="D153" s="348">
        <v>6616</v>
      </c>
      <c r="E153" s="225"/>
      <c r="F153" s="176"/>
      <c r="G153" s="128"/>
      <c r="H153" s="109"/>
      <c r="I153" s="109"/>
      <c r="J153" s="109"/>
      <c r="K153" s="111"/>
      <c r="L153" s="109"/>
      <c r="M153" s="109"/>
    </row>
    <row r="154" spans="2:13" ht="16" thickBot="1" x14ac:dyDescent="0.4">
      <c r="B154" s="110"/>
      <c r="C154" s="349" t="s">
        <v>31</v>
      </c>
      <c r="D154" s="350">
        <f>D151+D152+D153</f>
        <v>66158</v>
      </c>
      <c r="E154" s="225"/>
      <c r="F154" s="176"/>
      <c r="G154" s="128"/>
      <c r="H154" s="109"/>
      <c r="I154" s="109"/>
      <c r="J154" s="109"/>
      <c r="K154" s="111"/>
      <c r="L154" s="109"/>
      <c r="M154" s="109"/>
    </row>
    <row r="155" spans="2:13" ht="11.25" customHeight="1" x14ac:dyDescent="0.35">
      <c r="B155" s="110"/>
      <c r="C155" s="343" t="s">
        <v>112</v>
      </c>
      <c r="D155" s="344"/>
      <c r="E155" s="344"/>
      <c r="F155" s="128"/>
      <c r="G155" s="128"/>
      <c r="H155" s="109"/>
      <c r="I155" s="109"/>
      <c r="J155" s="109"/>
      <c r="K155" s="111"/>
      <c r="L155" s="109"/>
      <c r="M155" s="109"/>
    </row>
    <row r="156" spans="2:13" ht="11.25" customHeight="1" x14ac:dyDescent="0.35">
      <c r="B156" s="110"/>
      <c r="C156" s="343" t="s">
        <v>113</v>
      </c>
      <c r="D156" s="344"/>
      <c r="E156" s="344"/>
      <c r="F156" s="128"/>
      <c r="G156" s="128"/>
      <c r="H156" s="109"/>
      <c r="I156" s="109"/>
      <c r="J156" s="109"/>
      <c r="K156" s="111"/>
      <c r="L156" s="109"/>
      <c r="M156" s="109"/>
    </row>
    <row r="157" spans="2:13" ht="12" customHeight="1" x14ac:dyDescent="0.35">
      <c r="B157" s="110"/>
      <c r="C157" s="338" t="s">
        <v>111</v>
      </c>
      <c r="D157" s="317"/>
      <c r="E157" s="128"/>
      <c r="F157" s="128"/>
      <c r="G157" s="128"/>
      <c r="H157" s="109"/>
      <c r="I157" s="109"/>
      <c r="J157" s="109"/>
      <c r="K157" s="111"/>
      <c r="L157" s="109"/>
      <c r="M157" s="109"/>
    </row>
    <row r="158" spans="2:13" ht="5.25" customHeight="1" thickBot="1" x14ac:dyDescent="0.4">
      <c r="B158" s="110"/>
      <c r="C158" s="114"/>
      <c r="D158" s="128"/>
      <c r="E158" s="128"/>
      <c r="F158" s="128"/>
      <c r="G158" s="128"/>
      <c r="H158" s="109"/>
      <c r="I158" s="109"/>
      <c r="J158" s="109"/>
      <c r="K158" s="111"/>
      <c r="L158" s="109"/>
      <c r="M158" s="109"/>
    </row>
    <row r="159" spans="2:13" ht="59.25" customHeight="1" thickBot="1" x14ac:dyDescent="0.4">
      <c r="B159" s="110"/>
      <c r="C159" s="97" t="s">
        <v>19</v>
      </c>
      <c r="D159" s="312" t="s">
        <v>20</v>
      </c>
      <c r="E159" s="97" t="str">
        <f>F19</f>
        <v>LANDET KVANTUM UKE 19</v>
      </c>
      <c r="F159" s="97" t="str">
        <f>G19</f>
        <v>LANDET KVANTUM T.O.M UKE 19</v>
      </c>
      <c r="G159" s="97" t="str">
        <f>I19</f>
        <v>RESTKVOTER</v>
      </c>
      <c r="H159" s="97" t="str">
        <f>J19</f>
        <v>LANDET KVANTUM T.O.M. UKE 19 2020</v>
      </c>
      <c r="I159" s="109"/>
      <c r="J159" s="109"/>
      <c r="K159" s="111"/>
      <c r="L159" s="109"/>
      <c r="M159" s="109"/>
    </row>
    <row r="160" spans="2:13" ht="15" customHeight="1" thickBot="1" x14ac:dyDescent="0.4">
      <c r="B160" s="110"/>
      <c r="C160" s="102" t="s">
        <v>5</v>
      </c>
      <c r="D160" s="373">
        <v>43379</v>
      </c>
      <c r="E160" s="373">
        <v>973.04764999999998</v>
      </c>
      <c r="F160" s="373">
        <v>9494.3700100000005</v>
      </c>
      <c r="G160" s="373">
        <f>D160-F160</f>
        <v>33884.629990000001</v>
      </c>
      <c r="H160" s="373">
        <v>3237.6509500000002</v>
      </c>
      <c r="I160" s="42"/>
      <c r="J160" s="109"/>
      <c r="K160" s="111"/>
      <c r="L160" s="109"/>
      <c r="M160" s="109"/>
    </row>
    <row r="161" spans="1:13" ht="15" customHeight="1" thickBot="1" x14ac:dyDescent="0.4">
      <c r="B161" s="110"/>
      <c r="C161" s="105" t="s">
        <v>41</v>
      </c>
      <c r="D161" s="373">
        <v>100</v>
      </c>
      <c r="E161" s="373">
        <v>0.22620000000000001</v>
      </c>
      <c r="F161" s="373">
        <v>6.8738999999999999</v>
      </c>
      <c r="G161" s="373">
        <f>D161-F161</f>
        <v>93.126099999999994</v>
      </c>
      <c r="H161" s="373">
        <v>3.536</v>
      </c>
      <c r="I161" s="42"/>
      <c r="J161" s="109"/>
      <c r="K161" s="111"/>
      <c r="L161" s="109"/>
      <c r="M161" s="109"/>
    </row>
    <row r="162" spans="1:13" ht="15" customHeight="1" thickBot="1" x14ac:dyDescent="0.4">
      <c r="B162" s="110"/>
      <c r="C162" s="100" t="s">
        <v>36</v>
      </c>
      <c r="D162" s="374">
        <v>55</v>
      </c>
      <c r="E162" s="374"/>
      <c r="F162" s="374"/>
      <c r="G162" s="374">
        <f>D162-F162</f>
        <v>55</v>
      </c>
      <c r="H162" s="374"/>
      <c r="I162" s="42"/>
      <c r="J162" s="109"/>
      <c r="K162" s="111"/>
      <c r="L162" s="109"/>
      <c r="M162" s="109"/>
    </row>
    <row r="163" spans="1:13" ht="15" customHeight="1" thickBot="1" x14ac:dyDescent="0.4">
      <c r="A163" s="109"/>
      <c r="B163" s="110"/>
      <c r="C163" s="103" t="s">
        <v>52</v>
      </c>
      <c r="D163" s="375">
        <f>SUM(D160:D162)</f>
        <v>43534</v>
      </c>
      <c r="E163" s="375">
        <f>SUM(E160:E162)</f>
        <v>973.27384999999992</v>
      </c>
      <c r="F163" s="375">
        <f>SUM(F160:F162)</f>
        <v>9501.2439100000011</v>
      </c>
      <c r="G163" s="375">
        <f>D163-F163</f>
        <v>34032.756089999995</v>
      </c>
      <c r="H163" s="375">
        <f>SUM(H160:H162)</f>
        <v>3241.1869500000003</v>
      </c>
      <c r="I163" s="42"/>
      <c r="J163" s="109"/>
      <c r="K163" s="111"/>
      <c r="L163" s="109"/>
      <c r="M163" s="109"/>
    </row>
    <row r="164" spans="1:13" ht="21" customHeight="1" thickBot="1" x14ac:dyDescent="0.4">
      <c r="B164" s="144"/>
      <c r="C164" s="352" t="s">
        <v>63</v>
      </c>
      <c r="D164" s="145"/>
      <c r="E164" s="145"/>
      <c r="F164" s="188"/>
      <c r="G164" s="188"/>
      <c r="H164" s="188"/>
      <c r="I164" s="188"/>
      <c r="J164" s="145"/>
      <c r="K164" s="146"/>
      <c r="L164" s="109"/>
    </row>
    <row r="165" spans="1:13" s="38" customFormat="1" ht="30" customHeight="1" thickTop="1" thickBot="1" x14ac:dyDescent="0.5">
      <c r="A165" s="73"/>
      <c r="B165" s="46"/>
      <c r="C165" s="194" t="s">
        <v>43</v>
      </c>
      <c r="D165" s="46"/>
      <c r="E165" s="46"/>
      <c r="F165" s="46"/>
      <c r="G165" s="46"/>
      <c r="H165" s="46"/>
      <c r="I165" s="75"/>
      <c r="J165" s="75"/>
      <c r="K165" s="46"/>
      <c r="L165" s="75"/>
      <c r="M165" s="75"/>
    </row>
    <row r="166" spans="1:13" ht="17.149999999999999" customHeight="1" thickTop="1" x14ac:dyDescent="0.35">
      <c r="B166" s="393" t="s">
        <v>1</v>
      </c>
      <c r="C166" s="394"/>
      <c r="D166" s="394"/>
      <c r="E166" s="394"/>
      <c r="F166" s="394"/>
      <c r="G166" s="394"/>
      <c r="H166" s="394"/>
      <c r="I166" s="394"/>
      <c r="J166" s="394"/>
      <c r="K166" s="395"/>
      <c r="L166" s="177"/>
      <c r="M166" s="177"/>
    </row>
    <row r="167" spans="1:13" ht="6" customHeight="1" thickBot="1" x14ac:dyDescent="0.4">
      <c r="B167" s="47"/>
      <c r="C167" s="39"/>
      <c r="D167" s="39"/>
      <c r="E167" s="39"/>
      <c r="F167" s="39"/>
      <c r="G167" s="39"/>
      <c r="H167" s="39"/>
      <c r="I167" s="74"/>
      <c r="J167" s="74"/>
      <c r="K167" s="40"/>
      <c r="L167" s="74"/>
      <c r="M167" s="74"/>
    </row>
    <row r="168" spans="1:13" s="3" customFormat="1" ht="18" customHeight="1" thickBot="1" x14ac:dyDescent="0.4">
      <c r="B168" s="27"/>
      <c r="C168" s="399" t="s">
        <v>2</v>
      </c>
      <c r="D168" s="400"/>
      <c r="E168" s="399" t="s">
        <v>53</v>
      </c>
      <c r="F168" s="400"/>
      <c r="G168" s="399" t="s">
        <v>54</v>
      </c>
      <c r="H168" s="400"/>
      <c r="I168" s="77"/>
      <c r="J168" s="77"/>
      <c r="K168" s="28"/>
      <c r="L168" s="134"/>
      <c r="M168" s="134"/>
    </row>
    <row r="169" spans="1:13" ht="14.25" customHeight="1" x14ac:dyDescent="0.35">
      <c r="B169" s="47"/>
      <c r="C169" s="345" t="s">
        <v>114</v>
      </c>
      <c r="D169" s="346">
        <v>30216</v>
      </c>
      <c r="E169" s="353" t="s">
        <v>5</v>
      </c>
      <c r="F169" s="354">
        <v>16706</v>
      </c>
      <c r="G169" s="347" t="s">
        <v>12</v>
      </c>
      <c r="H169" s="359">
        <v>8545</v>
      </c>
      <c r="I169" s="77"/>
      <c r="J169" s="77"/>
      <c r="K169" s="29"/>
      <c r="L169" s="142"/>
      <c r="M169" s="142"/>
    </row>
    <row r="170" spans="1:13" ht="14.25" customHeight="1" x14ac:dyDescent="0.35">
      <c r="B170" s="47"/>
      <c r="C170" s="347" t="s">
        <v>44</v>
      </c>
      <c r="D170" s="348">
        <v>22198</v>
      </c>
      <c r="E170" s="355" t="s">
        <v>45</v>
      </c>
      <c r="F170" s="356">
        <v>8000</v>
      </c>
      <c r="G170" s="347" t="s">
        <v>11</v>
      </c>
      <c r="H170" s="359">
        <v>2224</v>
      </c>
      <c r="I170" s="77"/>
      <c r="J170" s="77"/>
      <c r="K170" s="29"/>
      <c r="L170" s="142"/>
      <c r="M170" s="142"/>
    </row>
    <row r="171" spans="1:13" ht="14.25" customHeight="1" x14ac:dyDescent="0.35">
      <c r="B171" s="47"/>
      <c r="C171" s="347"/>
      <c r="D171" s="348"/>
      <c r="E171" s="355" t="s">
        <v>38</v>
      </c>
      <c r="F171" s="356">
        <v>5500</v>
      </c>
      <c r="G171" s="347" t="s">
        <v>46</v>
      </c>
      <c r="H171" s="359">
        <v>4571</v>
      </c>
      <c r="I171" s="77"/>
      <c r="J171" s="77"/>
      <c r="K171" s="49"/>
      <c r="L171" s="178"/>
      <c r="M171" s="178"/>
    </row>
    <row r="172" spans="1:13" ht="14.15" customHeight="1" thickBot="1" x14ac:dyDescent="0.4">
      <c r="B172" s="47"/>
      <c r="C172" s="347"/>
      <c r="D172" s="348"/>
      <c r="E172" s="355"/>
      <c r="F172" s="356"/>
      <c r="G172" s="347" t="s">
        <v>47</v>
      </c>
      <c r="H172" s="359">
        <v>1366</v>
      </c>
      <c r="I172" s="77"/>
      <c r="J172" s="77"/>
      <c r="K172" s="49"/>
      <c r="L172" s="178"/>
      <c r="M172" s="178"/>
    </row>
    <row r="173" spans="1:13" ht="14.15" customHeight="1" thickBot="1" x14ac:dyDescent="0.4">
      <c r="B173" s="47"/>
      <c r="C173" s="349" t="s">
        <v>31</v>
      </c>
      <c r="D173" s="350">
        <v>59512</v>
      </c>
      <c r="E173" s="357" t="s">
        <v>56</v>
      </c>
      <c r="F173" s="350">
        <f>F169+F170+F171</f>
        <v>30206</v>
      </c>
      <c r="G173" s="349" t="s">
        <v>5</v>
      </c>
      <c r="H173" s="360">
        <f>SUM(H169:H172)</f>
        <v>16706</v>
      </c>
      <c r="I173" s="77"/>
      <c r="J173" s="77"/>
      <c r="K173" s="49"/>
      <c r="L173" s="178"/>
      <c r="M173" s="178"/>
    </row>
    <row r="174" spans="1:13" ht="13.15" customHeight="1" x14ac:dyDescent="0.35">
      <c r="B174" s="47"/>
      <c r="C174" s="366" t="s">
        <v>132</v>
      </c>
      <c r="D174" s="355"/>
      <c r="E174" s="355"/>
      <c r="F174" s="226"/>
      <c r="G174" s="78"/>
      <c r="H174" s="48"/>
      <c r="I174" s="77"/>
      <c r="J174" s="77"/>
      <c r="K174" s="49"/>
      <c r="L174" s="178"/>
      <c r="M174" s="178"/>
    </row>
    <row r="175" spans="1:13" s="6" customFormat="1" ht="13.15" customHeight="1" x14ac:dyDescent="0.35">
      <c r="B175" s="47"/>
      <c r="C175" s="358" t="s">
        <v>86</v>
      </c>
      <c r="D175" s="78"/>
      <c r="E175" s="78"/>
      <c r="F175" s="78"/>
      <c r="G175" s="78"/>
      <c r="H175" s="39"/>
      <c r="I175" s="74"/>
      <c r="J175" s="74"/>
      <c r="K175" s="40"/>
      <c r="L175" s="74"/>
      <c r="M175" s="74"/>
    </row>
    <row r="176" spans="1:13" s="6" customFormat="1" ht="9.75" customHeight="1" thickBot="1" x14ac:dyDescent="0.4">
      <c r="B176" s="47"/>
      <c r="C176" s="14" t="s">
        <v>121</v>
      </c>
      <c r="D176" s="39"/>
      <c r="E176" s="39"/>
      <c r="F176" s="39"/>
      <c r="G176" s="39"/>
      <c r="H176" s="39"/>
      <c r="I176" s="74"/>
      <c r="J176" s="74"/>
      <c r="K176" s="40"/>
      <c r="L176" s="74"/>
      <c r="M176" s="74"/>
    </row>
    <row r="177" spans="1:13" ht="18" customHeight="1" x14ac:dyDescent="0.35">
      <c r="B177" s="396" t="s">
        <v>8</v>
      </c>
      <c r="C177" s="397"/>
      <c r="D177" s="397"/>
      <c r="E177" s="397"/>
      <c r="F177" s="397"/>
      <c r="G177" s="397"/>
      <c r="H177" s="397"/>
      <c r="I177" s="397"/>
      <c r="J177" s="397"/>
      <c r="K177" s="398"/>
      <c r="L177" s="177"/>
      <c r="M177" s="177"/>
    </row>
    <row r="178" spans="1:13" ht="4.5" customHeight="1" thickBot="1" x14ac:dyDescent="0.4">
      <c r="B178" s="50"/>
      <c r="C178" s="80"/>
      <c r="D178" s="80"/>
      <c r="E178" s="80"/>
      <c r="F178" s="80"/>
      <c r="G178" s="80"/>
      <c r="H178" s="80"/>
      <c r="I178" s="80"/>
      <c r="J178" s="80"/>
      <c r="K178" s="51"/>
      <c r="L178" s="80"/>
      <c r="M178" s="80"/>
    </row>
    <row r="179" spans="1:13" ht="64.5" customHeight="1" thickBot="1" x14ac:dyDescent="0.4">
      <c r="A179" s="3"/>
      <c r="B179" s="27"/>
      <c r="C179" s="97" t="s">
        <v>19</v>
      </c>
      <c r="D179" s="169" t="s">
        <v>67</v>
      </c>
      <c r="E179" s="169" t="s">
        <v>89</v>
      </c>
      <c r="F179" s="97" t="str">
        <f>F19</f>
        <v>LANDET KVANTUM UKE 19</v>
      </c>
      <c r="G179" s="97" t="str">
        <f>G19</f>
        <v>LANDET KVANTUM T.O.M UKE 19</v>
      </c>
      <c r="H179" s="97" t="str">
        <f>I19</f>
        <v>RESTKVOTER</v>
      </c>
      <c r="I179" s="97" t="str">
        <f>J19</f>
        <v>LANDET KVANTUM T.O.M. UKE 19 2020</v>
      </c>
      <c r="J179" s="134"/>
      <c r="K179" s="28"/>
      <c r="L179" s="134"/>
      <c r="M179" s="134"/>
    </row>
    <row r="180" spans="1:13" ht="14.15" customHeight="1" x14ac:dyDescent="0.35">
      <c r="B180" s="47"/>
      <c r="C180" s="98" t="s">
        <v>16</v>
      </c>
      <c r="D180" s="361">
        <f t="shared" ref="D180" si="19">D181+D182+D183+D184</f>
        <v>16706</v>
      </c>
      <c r="E180" s="361">
        <f>E181+E182+E183+E184</f>
        <v>20688</v>
      </c>
      <c r="F180" s="251">
        <f>F181+F182+F183+F184</f>
        <v>109.77236000000001</v>
      </c>
      <c r="G180" s="251">
        <f t="shared" ref="G180:H180" si="20">G181+G182+G183+G184</f>
        <v>2825.5719799999997</v>
      </c>
      <c r="H180" s="251">
        <f t="shared" si="20"/>
        <v>13880.428019999999</v>
      </c>
      <c r="I180" s="251">
        <f>SUM(I181:I184)</f>
        <v>4153.7911800000002</v>
      </c>
      <c r="J180" s="74"/>
      <c r="K180" s="52"/>
      <c r="L180" s="179"/>
      <c r="M180" s="179"/>
    </row>
    <row r="181" spans="1:13" ht="14.15" customHeight="1" x14ac:dyDescent="0.35">
      <c r="B181" s="47"/>
      <c r="C181" s="230" t="s">
        <v>68</v>
      </c>
      <c r="D181" s="362">
        <v>8545</v>
      </c>
      <c r="E181" s="362">
        <v>11525</v>
      </c>
      <c r="F181" s="252"/>
      <c r="G181" s="252">
        <v>971.83369000000005</v>
      </c>
      <c r="H181" s="252">
        <f>D181-G181</f>
        <v>7573.1663099999996</v>
      </c>
      <c r="I181" s="252">
        <v>1674.6773700000001</v>
      </c>
      <c r="J181" s="74"/>
      <c r="K181" s="52"/>
      <c r="L181" s="179"/>
      <c r="M181" s="179"/>
    </row>
    <row r="182" spans="1:13" ht="14.15" customHeight="1" x14ac:dyDescent="0.35">
      <c r="B182" s="47"/>
      <c r="C182" s="99" t="s">
        <v>11</v>
      </c>
      <c r="D182" s="362">
        <v>2224</v>
      </c>
      <c r="E182" s="362">
        <v>3000</v>
      </c>
      <c r="F182" s="252"/>
      <c r="G182" s="252">
        <v>940.21699999999998</v>
      </c>
      <c r="H182" s="252">
        <f>D182-G182</f>
        <v>1283.7829999999999</v>
      </c>
      <c r="I182" s="252">
        <v>903.38895000000002</v>
      </c>
      <c r="J182" s="74"/>
      <c r="K182" s="52"/>
      <c r="L182" s="179"/>
      <c r="M182" s="179"/>
    </row>
    <row r="183" spans="1:13" ht="14.15" customHeight="1" x14ac:dyDescent="0.35">
      <c r="B183" s="47"/>
      <c r="C183" s="99" t="s">
        <v>47</v>
      </c>
      <c r="D183" s="362">
        <v>1366</v>
      </c>
      <c r="E183" s="362">
        <v>1441</v>
      </c>
      <c r="F183" s="252">
        <v>15.87336</v>
      </c>
      <c r="G183" s="252">
        <v>681.15243999999996</v>
      </c>
      <c r="H183" s="252">
        <f t="shared" ref="H183:H184" si="21">D183-G183</f>
        <v>684.84756000000004</v>
      </c>
      <c r="I183" s="252">
        <v>1284.37826</v>
      </c>
      <c r="J183" s="74"/>
      <c r="K183" s="52"/>
      <c r="L183" s="179"/>
      <c r="M183" s="179"/>
    </row>
    <row r="184" spans="1:13" ht="14.15" customHeight="1" thickBot="1" x14ac:dyDescent="0.4">
      <c r="B184" s="47"/>
      <c r="C184" s="239" t="s">
        <v>90</v>
      </c>
      <c r="D184" s="363">
        <v>4571</v>
      </c>
      <c r="E184" s="363">
        <v>4722</v>
      </c>
      <c r="F184" s="252">
        <v>93.899000000000001</v>
      </c>
      <c r="G184" s="252">
        <v>232.36885000000001</v>
      </c>
      <c r="H184" s="252">
        <f t="shared" si="21"/>
        <v>4338.6311500000002</v>
      </c>
      <c r="I184" s="252">
        <v>291.34660000000002</v>
      </c>
      <c r="J184" s="74"/>
      <c r="K184" s="52"/>
      <c r="L184" s="179"/>
      <c r="M184" s="179"/>
    </row>
    <row r="185" spans="1:13" ht="14.15" customHeight="1" thickBot="1" x14ac:dyDescent="0.4">
      <c r="B185" s="47"/>
      <c r="C185" s="102" t="s">
        <v>38</v>
      </c>
      <c r="D185" s="364">
        <v>5500</v>
      </c>
      <c r="E185" s="364">
        <v>5500</v>
      </c>
      <c r="F185" s="253">
        <v>12.686</v>
      </c>
      <c r="G185" s="253">
        <v>1082.33644</v>
      </c>
      <c r="H185" s="253">
        <f>D185-G185</f>
        <v>4417.66356</v>
      </c>
      <c r="I185" s="253">
        <v>1406.99856</v>
      </c>
      <c r="J185" s="74"/>
      <c r="K185" s="52"/>
      <c r="L185" s="179"/>
      <c r="M185" s="179"/>
    </row>
    <row r="186" spans="1:13" ht="14.15" customHeight="1" x14ac:dyDescent="0.35">
      <c r="B186" s="47"/>
      <c r="C186" s="98" t="s">
        <v>17</v>
      </c>
      <c r="D186" s="361">
        <v>8000</v>
      </c>
      <c r="E186" s="361">
        <v>8000</v>
      </c>
      <c r="F186" s="251">
        <f>F187+F188</f>
        <v>27.570709999999998</v>
      </c>
      <c r="G186" s="251">
        <f>G187+G188</f>
        <v>1771.9088299999999</v>
      </c>
      <c r="H186" s="251">
        <f>D186-G186</f>
        <v>6228.0911699999997</v>
      </c>
      <c r="I186" s="251">
        <f>I187+I188</f>
        <v>1652.88364</v>
      </c>
      <c r="J186" s="74"/>
      <c r="K186" s="52"/>
      <c r="L186" s="179"/>
      <c r="M186" s="179"/>
    </row>
    <row r="187" spans="1:13" ht="14.15" customHeight="1" x14ac:dyDescent="0.35">
      <c r="B187" s="47"/>
      <c r="C187" s="99" t="s">
        <v>29</v>
      </c>
      <c r="D187" s="319"/>
      <c r="E187" s="362"/>
      <c r="F187" s="252"/>
      <c r="G187" s="252">
        <v>1.62</v>
      </c>
      <c r="H187" s="252"/>
      <c r="I187" s="252">
        <v>292.24196999999998</v>
      </c>
      <c r="J187" s="74"/>
      <c r="K187" s="52"/>
      <c r="L187" s="179"/>
      <c r="M187" s="179"/>
    </row>
    <row r="188" spans="1:13" ht="14.15" customHeight="1" thickBot="1" x14ac:dyDescent="0.4">
      <c r="B188" s="47"/>
      <c r="C188" s="101" t="s">
        <v>48</v>
      </c>
      <c r="D188" s="320"/>
      <c r="E188" s="377"/>
      <c r="F188" s="254">
        <v>27.570709999999998</v>
      </c>
      <c r="G188" s="254">
        <v>1770.28883</v>
      </c>
      <c r="H188" s="254"/>
      <c r="I188" s="254">
        <v>1360.64167</v>
      </c>
      <c r="J188" s="77"/>
      <c r="K188" s="52"/>
      <c r="L188" s="179"/>
      <c r="M188" s="179"/>
    </row>
    <row r="189" spans="1:13" ht="14.15" customHeight="1" thickBot="1" x14ac:dyDescent="0.4">
      <c r="B189" s="47"/>
      <c r="C189" s="102" t="s">
        <v>13</v>
      </c>
      <c r="D189" s="364">
        <v>10</v>
      </c>
      <c r="E189" s="364">
        <v>10</v>
      </c>
      <c r="F189" s="253"/>
      <c r="G189" s="253">
        <v>0.18225</v>
      </c>
      <c r="H189" s="253">
        <f>D189-G189</f>
        <v>9.8177500000000002</v>
      </c>
      <c r="I189" s="253">
        <v>0.59865000000000002</v>
      </c>
      <c r="J189" s="74"/>
      <c r="K189" s="52"/>
      <c r="L189" s="179"/>
      <c r="M189" s="179"/>
    </row>
    <row r="190" spans="1:13" ht="14.15" customHeight="1" thickBot="1" x14ac:dyDescent="0.4">
      <c r="B190" s="47"/>
      <c r="C190" s="100" t="s">
        <v>49</v>
      </c>
      <c r="D190" s="321"/>
      <c r="E190" s="378"/>
      <c r="F190" s="253">
        <v>0.50671999999999995</v>
      </c>
      <c r="G190" s="253">
        <v>20.836960000000001</v>
      </c>
      <c r="H190" s="253">
        <f>D190-G190</f>
        <v>-20.836960000000001</v>
      </c>
      <c r="I190" s="253">
        <v>22.403970000000001</v>
      </c>
      <c r="J190" s="74"/>
      <c r="K190" s="52"/>
      <c r="L190" s="179"/>
      <c r="M190" s="179"/>
    </row>
    <row r="191" spans="1:13" ht="16" thickBot="1" x14ac:dyDescent="0.4">
      <c r="A191" s="3"/>
      <c r="B191" s="27"/>
      <c r="C191" s="103" t="s">
        <v>9</v>
      </c>
      <c r="D191" s="174">
        <f>D180+D185+D186+D189</f>
        <v>30216</v>
      </c>
      <c r="E191" s="379">
        <f>E180+E185+E186+E189</f>
        <v>34198</v>
      </c>
      <c r="F191" s="313">
        <f>F180+F185+F186+F189+F190</f>
        <v>150.53578999999999</v>
      </c>
      <c r="G191" s="313">
        <f>G180+G185+G186+G189+G190</f>
        <v>5700.8364599999995</v>
      </c>
      <c r="H191" s="313">
        <f>H180+H185+H186+H189+H190</f>
        <v>24515.163539999998</v>
      </c>
      <c r="I191" s="313">
        <f>I180+I185+I186+I189+I190</f>
        <v>7236.6760000000004</v>
      </c>
      <c r="J191" s="168"/>
      <c r="K191" s="52"/>
      <c r="L191" s="179"/>
      <c r="M191" s="179"/>
    </row>
    <row r="192" spans="1:13" ht="14.15" customHeight="1" x14ac:dyDescent="0.35">
      <c r="A192" s="3"/>
      <c r="B192" s="27"/>
      <c r="C192" s="341" t="s">
        <v>117</v>
      </c>
      <c r="D192" s="61"/>
      <c r="E192" s="61"/>
      <c r="F192" s="61"/>
      <c r="G192" s="61"/>
      <c r="H192" s="235"/>
      <c r="I192" s="235"/>
      <c r="J192" s="134"/>
      <c r="K192" s="28"/>
      <c r="L192" s="134"/>
      <c r="M192" s="134"/>
    </row>
    <row r="193" spans="1:13" ht="14.15" customHeight="1" x14ac:dyDescent="0.35">
      <c r="A193" s="3"/>
      <c r="B193" s="133"/>
      <c r="C193" s="358" t="s">
        <v>118</v>
      </c>
      <c r="D193" s="61"/>
      <c r="E193" s="61"/>
      <c r="F193" s="61"/>
      <c r="G193" s="61"/>
      <c r="H193" s="371"/>
      <c r="I193" s="235"/>
      <c r="J193" s="134"/>
      <c r="K193" s="135"/>
      <c r="L193" s="134"/>
      <c r="M193" s="134"/>
    </row>
    <row r="194" spans="1:13" ht="14.15" customHeight="1" x14ac:dyDescent="0.35">
      <c r="A194" s="3"/>
      <c r="B194" s="133"/>
      <c r="C194" s="358" t="s">
        <v>127</v>
      </c>
      <c r="D194" s="61"/>
      <c r="E194" s="61"/>
      <c r="F194" s="61"/>
      <c r="G194" s="61"/>
      <c r="H194" s="235"/>
      <c r="I194" s="235"/>
      <c r="J194" s="134"/>
      <c r="K194" s="135"/>
      <c r="L194" s="134"/>
      <c r="M194" s="134"/>
    </row>
    <row r="195" spans="1:13" ht="15" thickBot="1" x14ac:dyDescent="0.4">
      <c r="B195" s="53"/>
      <c r="C195" s="365" t="s">
        <v>122</v>
      </c>
      <c r="D195" s="62"/>
      <c r="E195" s="62"/>
      <c r="F195" s="62"/>
      <c r="G195" s="62"/>
      <c r="H195" s="54"/>
      <c r="I195" s="54"/>
      <c r="J195" s="54"/>
      <c r="K195" s="55"/>
      <c r="L195" s="74"/>
      <c r="M195" s="74"/>
    </row>
    <row r="196" spans="1:13" ht="14.15" customHeight="1" thickTop="1" x14ac:dyDescent="0.35"/>
    <row r="197" spans="1:13" s="38" customFormat="1" ht="17.149999999999999" customHeight="1" thickBot="1" x14ac:dyDescent="0.4">
      <c r="A197" s="73"/>
      <c r="B197" s="75"/>
      <c r="C197" s="86" t="s">
        <v>50</v>
      </c>
      <c r="D197" s="75"/>
      <c r="E197" s="75"/>
      <c r="F197" s="75"/>
      <c r="G197" s="75"/>
      <c r="H197" s="75"/>
      <c r="I197" s="75"/>
      <c r="J197" s="75"/>
      <c r="K197" s="73"/>
      <c r="L197" s="73"/>
      <c r="M197" s="73"/>
    </row>
    <row r="198" spans="1:13" ht="17.149999999999999" customHeight="1" thickTop="1" x14ac:dyDescent="0.35">
      <c r="B198" s="393" t="s">
        <v>1</v>
      </c>
      <c r="C198" s="394"/>
      <c r="D198" s="394"/>
      <c r="E198" s="394"/>
      <c r="F198" s="394"/>
      <c r="G198" s="394"/>
      <c r="H198" s="394"/>
      <c r="I198" s="394"/>
      <c r="J198" s="394"/>
      <c r="K198" s="395"/>
      <c r="L198" s="177"/>
      <c r="M198" s="177"/>
    </row>
    <row r="199" spans="1:13" ht="6" customHeight="1" thickBot="1" x14ac:dyDescent="0.4">
      <c r="B199" s="76"/>
      <c r="C199" s="74"/>
      <c r="D199" s="74"/>
      <c r="E199" s="74"/>
      <c r="F199" s="74"/>
      <c r="G199" s="74"/>
      <c r="H199" s="74"/>
      <c r="I199" s="74"/>
      <c r="J199" s="74"/>
      <c r="K199" s="65"/>
      <c r="L199" s="109"/>
      <c r="M199" s="109"/>
    </row>
    <row r="200" spans="1:13" s="3" customFormat="1" ht="14.15" customHeight="1" thickBot="1" x14ac:dyDescent="0.4">
      <c r="B200" s="66"/>
      <c r="C200" s="399" t="s">
        <v>2</v>
      </c>
      <c r="D200" s="400"/>
      <c r="E200"/>
      <c r="F200"/>
      <c r="G200" s="67"/>
      <c r="H200" s="67"/>
      <c r="I200" s="67"/>
      <c r="J200" s="134"/>
      <c r="K200" s="63"/>
      <c r="L200" s="4"/>
      <c r="M200" s="4"/>
    </row>
    <row r="201" spans="1:13" ht="16.5" customHeight="1" x14ac:dyDescent="0.35">
      <c r="B201" s="68"/>
      <c r="C201" s="345" t="s">
        <v>119</v>
      </c>
      <c r="D201" s="346">
        <v>1706</v>
      </c>
      <c r="E201" s="227"/>
      <c r="F201" s="203"/>
      <c r="G201" s="69"/>
      <c r="H201" s="69"/>
      <c r="I201" s="69"/>
      <c r="J201" s="151"/>
      <c r="K201" s="65"/>
      <c r="L201" s="109"/>
      <c r="M201" s="109"/>
    </row>
    <row r="202" spans="1:13" ht="14.15" customHeight="1" x14ac:dyDescent="0.35">
      <c r="B202" s="68"/>
      <c r="C202" s="347" t="s">
        <v>44</v>
      </c>
      <c r="D202" s="348">
        <v>10196</v>
      </c>
      <c r="E202" s="227"/>
      <c r="F202" s="203"/>
      <c r="G202" s="69"/>
      <c r="H202" s="69"/>
      <c r="I202" s="69"/>
      <c r="J202" s="151"/>
      <c r="K202" s="65"/>
      <c r="L202" s="109"/>
      <c r="M202" s="109"/>
    </row>
    <row r="203" spans="1:13" ht="14.15" customHeight="1" thickBot="1" x14ac:dyDescent="0.4">
      <c r="B203" s="68"/>
      <c r="C203" s="347" t="s">
        <v>28</v>
      </c>
      <c r="D203" s="348">
        <v>382</v>
      </c>
      <c r="E203" s="227"/>
      <c r="F203" s="203"/>
      <c r="G203" s="82"/>
      <c r="H203" s="69"/>
      <c r="I203" s="69"/>
      <c r="J203" s="151"/>
      <c r="K203" s="65"/>
      <c r="L203" s="109"/>
      <c r="M203" s="109"/>
    </row>
    <row r="204" spans="1:13" ht="14.15" customHeight="1" thickBot="1" x14ac:dyDescent="0.4">
      <c r="B204" s="68"/>
      <c r="C204" s="349" t="s">
        <v>31</v>
      </c>
      <c r="D204" s="350">
        <f>SUM(D201:D203)</f>
        <v>12284</v>
      </c>
      <c r="E204" s="227"/>
      <c r="F204"/>
      <c r="G204" s="82"/>
      <c r="H204" s="69"/>
      <c r="I204" s="69"/>
      <c r="J204" s="151"/>
      <c r="K204" s="65"/>
      <c r="L204" s="109"/>
      <c r="M204" s="109"/>
    </row>
    <row r="205" spans="1:13" ht="13.5" customHeight="1" x14ac:dyDescent="0.35">
      <c r="B205" s="76"/>
      <c r="C205" s="367" t="s">
        <v>123</v>
      </c>
      <c r="D205" s="318"/>
      <c r="E205" s="226"/>
      <c r="F205" s="77"/>
      <c r="G205" s="78"/>
      <c r="H205" s="74"/>
      <c r="I205" s="74"/>
      <c r="J205" s="74"/>
      <c r="K205" s="65"/>
      <c r="L205" s="109"/>
      <c r="M205" s="109"/>
    </row>
    <row r="206" spans="1:13" ht="14.25" customHeight="1" x14ac:dyDescent="0.35">
      <c r="B206" s="76"/>
      <c r="C206" s="358" t="s">
        <v>120</v>
      </c>
      <c r="D206" s="322"/>
      <c r="E206" s="78"/>
      <c r="F206" s="74"/>
      <c r="G206" s="74"/>
      <c r="H206" s="74"/>
      <c r="I206" s="74"/>
      <c r="J206" s="74"/>
      <c r="K206" s="65"/>
      <c r="L206" s="109"/>
      <c r="M206" s="109"/>
    </row>
    <row r="207" spans="1:13" ht="14.15" customHeight="1" thickBot="1" x14ac:dyDescent="0.4">
      <c r="B207" s="76"/>
      <c r="C207" s="14" t="s">
        <v>122</v>
      </c>
      <c r="D207" s="78"/>
      <c r="E207" s="78"/>
      <c r="F207" s="74"/>
      <c r="G207" s="74"/>
      <c r="H207" s="74"/>
      <c r="I207" s="74"/>
      <c r="J207" s="74"/>
      <c r="K207" s="65"/>
      <c r="L207" s="109"/>
      <c r="M207" s="109"/>
    </row>
    <row r="208" spans="1:13" ht="17.149999999999999" customHeight="1" x14ac:dyDescent="0.35">
      <c r="B208" s="396" t="s">
        <v>8</v>
      </c>
      <c r="C208" s="397"/>
      <c r="D208" s="397"/>
      <c r="E208" s="397"/>
      <c r="F208" s="397"/>
      <c r="G208" s="397"/>
      <c r="H208" s="397"/>
      <c r="I208" s="397"/>
      <c r="J208" s="397"/>
      <c r="K208" s="398"/>
      <c r="L208" s="177"/>
      <c r="M208" s="177"/>
    </row>
    <row r="209" spans="2:13" ht="6" customHeight="1" thickBot="1" x14ac:dyDescent="0.4">
      <c r="B209" s="79"/>
      <c r="C209" s="80"/>
      <c r="D209" s="80"/>
      <c r="E209" s="80"/>
      <c r="F209" s="80"/>
      <c r="G209" s="80"/>
      <c r="H209" s="80"/>
      <c r="I209" s="80"/>
      <c r="J209" s="80"/>
      <c r="K209" s="81"/>
      <c r="L209" s="80"/>
      <c r="M209" s="80"/>
    </row>
    <row r="210" spans="2:13" ht="62.25" customHeight="1" thickBot="1" x14ac:dyDescent="0.4">
      <c r="B210" s="76"/>
      <c r="C210" s="97" t="s">
        <v>19</v>
      </c>
      <c r="D210" s="104" t="s">
        <v>20</v>
      </c>
      <c r="E210" s="97" t="str">
        <f>F19</f>
        <v>LANDET KVANTUM UKE 19</v>
      </c>
      <c r="F210" s="97" t="str">
        <f>G19</f>
        <v>LANDET KVANTUM T.O.M UKE 19</v>
      </c>
      <c r="G210" s="97" t="str">
        <f>I19</f>
        <v>RESTKVOTER</v>
      </c>
      <c r="H210" s="97" t="str">
        <f>J19</f>
        <v>LANDET KVANTUM T.O.M. UKE 19 2020</v>
      </c>
      <c r="I210" s="74"/>
      <c r="J210" s="74"/>
      <c r="K210" s="65"/>
      <c r="L210" s="109"/>
      <c r="M210" s="109"/>
    </row>
    <row r="211" spans="2:13" s="90" customFormat="1" ht="14.15" customHeight="1" thickBot="1" x14ac:dyDescent="0.4">
      <c r="B211" s="87"/>
      <c r="C211" s="102" t="s">
        <v>51</v>
      </c>
      <c r="D211" s="401">
        <v>1701</v>
      </c>
      <c r="E211" s="248">
        <v>10.82916</v>
      </c>
      <c r="F211" s="248">
        <v>116.55759</v>
      </c>
      <c r="G211" s="403">
        <f>D211-F211-F212</f>
        <v>1365.6261000000002</v>
      </c>
      <c r="H211" s="248">
        <v>114.19143</v>
      </c>
      <c r="I211" s="88"/>
      <c r="J211" s="153"/>
      <c r="K211" s="89"/>
      <c r="L211" s="93"/>
      <c r="M211" s="93"/>
    </row>
    <row r="212" spans="2:13" ht="14.15" customHeight="1" thickBot="1" x14ac:dyDescent="0.4">
      <c r="B212" s="76"/>
      <c r="C212" s="105" t="s">
        <v>45</v>
      </c>
      <c r="D212" s="402"/>
      <c r="E212" s="248">
        <v>5.74078</v>
      </c>
      <c r="F212" s="248">
        <v>218.81630999999999</v>
      </c>
      <c r="G212" s="404"/>
      <c r="H212" s="248">
        <v>556.48672999999997</v>
      </c>
      <c r="I212" s="96"/>
      <c r="J212" s="96"/>
      <c r="K212" s="65"/>
      <c r="L212" s="109"/>
      <c r="M212" s="109"/>
    </row>
    <row r="213" spans="2:13" s="90" customFormat="1" ht="14.15" customHeight="1" thickBot="1" x14ac:dyDescent="0.4">
      <c r="B213" s="87"/>
      <c r="C213" s="100" t="s">
        <v>36</v>
      </c>
      <c r="D213" s="351">
        <v>5</v>
      </c>
      <c r="E213" s="249"/>
      <c r="F213" s="249">
        <v>1.212</v>
      </c>
      <c r="G213" s="248">
        <f t="shared" ref="G213" si="22">D213-F213</f>
        <v>3.7880000000000003</v>
      </c>
      <c r="H213" s="249">
        <v>1.2104200000000001</v>
      </c>
      <c r="I213" s="88"/>
      <c r="J213" s="153"/>
      <c r="K213" s="89"/>
      <c r="L213" s="93"/>
      <c r="M213" s="93"/>
    </row>
    <row r="214" spans="2:13" s="90" customFormat="1" ht="14.15" customHeight="1" thickBot="1" x14ac:dyDescent="0.4">
      <c r="B214" s="83"/>
      <c r="C214" s="100" t="s">
        <v>55</v>
      </c>
      <c r="D214" s="368"/>
      <c r="E214" s="249"/>
      <c r="F214" s="249">
        <v>0.31469999999999998</v>
      </c>
      <c r="G214" s="248"/>
      <c r="H214" s="249">
        <v>0.106</v>
      </c>
      <c r="I214" s="84"/>
      <c r="J214" s="84"/>
      <c r="K214" s="85"/>
      <c r="L214" s="180"/>
      <c r="M214" s="180"/>
    </row>
    <row r="215" spans="2:13" ht="16" thickBot="1" x14ac:dyDescent="0.4">
      <c r="B215" s="76"/>
      <c r="C215" s="103" t="s">
        <v>52</v>
      </c>
      <c r="D215" s="369">
        <f>D201</f>
        <v>1706</v>
      </c>
      <c r="E215" s="250">
        <f>SUM(E211:E214)</f>
        <v>16.569939999999999</v>
      </c>
      <c r="F215" s="250">
        <f>SUM(F211:F214)</f>
        <v>336.9006</v>
      </c>
      <c r="G215" s="250">
        <f>D215-F215</f>
        <v>1369.0994000000001</v>
      </c>
      <c r="H215" s="250">
        <f>H211+H212+H213+H214</f>
        <v>671.99457999999993</v>
      </c>
      <c r="I215" s="74"/>
      <c r="J215" s="74"/>
      <c r="K215" s="65"/>
      <c r="L215" s="109"/>
      <c r="M215" s="109"/>
    </row>
    <row r="216" spans="2:13" s="64" customFormat="1" ht="9" customHeight="1" x14ac:dyDescent="0.35">
      <c r="B216" s="76"/>
      <c r="C216" s="60"/>
      <c r="D216" s="91"/>
      <c r="E216" s="91"/>
      <c r="F216" s="91"/>
      <c r="G216" s="91"/>
      <c r="H216" s="74"/>
      <c r="I216" s="74"/>
      <c r="J216" s="74"/>
      <c r="K216" s="65"/>
      <c r="L216" s="109"/>
      <c r="M216" s="109"/>
    </row>
    <row r="217" spans="2:13" ht="14.15" customHeight="1" thickBot="1" x14ac:dyDescent="0.4">
      <c r="B217" s="70"/>
      <c r="C217" s="71"/>
      <c r="D217" s="71"/>
      <c r="E217" s="71"/>
      <c r="F217" s="71"/>
      <c r="G217" s="95"/>
      <c r="H217" s="71"/>
      <c r="I217" s="71"/>
      <c r="J217" s="145"/>
      <c r="K217" s="72"/>
      <c r="L217" s="109"/>
      <c r="M217" s="109"/>
    </row>
    <row r="218" spans="2:13" ht="14.15" customHeight="1" thickTop="1" x14ac:dyDescent="0.35">
      <c r="B218" s="109"/>
      <c r="C218" s="109"/>
      <c r="D218" s="109"/>
      <c r="E218" s="109"/>
      <c r="F218" s="109"/>
      <c r="G218" s="147"/>
      <c r="H218" s="109"/>
      <c r="I218" s="109"/>
      <c r="J218" s="109"/>
      <c r="K218" s="109"/>
      <c r="L218" s="109"/>
      <c r="M218" s="109"/>
    </row>
    <row r="219" spans="2:13" ht="14.15" customHeight="1" x14ac:dyDescent="0.35">
      <c r="B219" s="109"/>
      <c r="C219" s="109"/>
      <c r="D219" s="109"/>
      <c r="E219" s="109"/>
      <c r="F219" s="109"/>
      <c r="G219" s="147"/>
      <c r="H219" s="109"/>
      <c r="I219" s="109"/>
      <c r="J219" s="109"/>
      <c r="K219" s="109"/>
      <c r="L219" s="109"/>
      <c r="M219" s="109"/>
    </row>
    <row r="220" spans="2:13" s="73" customFormat="1" ht="17.149999999999999" customHeight="1" thickBot="1" x14ac:dyDescent="0.4">
      <c r="B220" s="75"/>
      <c r="C220" s="86" t="s">
        <v>79</v>
      </c>
      <c r="D220" s="75"/>
      <c r="E220" s="75"/>
      <c r="F220" s="75"/>
      <c r="G220" s="75"/>
      <c r="H220" s="75"/>
      <c r="I220" s="75"/>
      <c r="J220" s="75"/>
    </row>
    <row r="221" spans="2:13" ht="17.149999999999999" customHeight="1" thickTop="1" x14ac:dyDescent="0.35">
      <c r="B221" s="393" t="s">
        <v>1</v>
      </c>
      <c r="C221" s="394"/>
      <c r="D221" s="394"/>
      <c r="E221" s="394"/>
      <c r="F221" s="394"/>
      <c r="G221" s="394"/>
      <c r="H221" s="394"/>
      <c r="I221" s="394"/>
      <c r="J221" s="394"/>
      <c r="K221" s="395"/>
      <c r="L221" s="177"/>
      <c r="M221" s="177"/>
    </row>
    <row r="222" spans="2:13" ht="6" customHeight="1" thickBot="1" x14ac:dyDescent="0.4">
      <c r="B222" s="76"/>
      <c r="C222" s="74"/>
      <c r="D222" s="74"/>
      <c r="E222" s="74"/>
      <c r="F222" s="74"/>
      <c r="G222" s="74"/>
      <c r="H222" s="74"/>
      <c r="I222" s="74"/>
      <c r="J222" s="74"/>
      <c r="K222" s="111"/>
      <c r="L222" s="109"/>
      <c r="M222" s="109"/>
    </row>
    <row r="223" spans="2:13" s="3" customFormat="1" ht="14.15" customHeight="1" thickBot="1" x14ac:dyDescent="0.4">
      <c r="B223" s="133"/>
      <c r="C223" s="399" t="s">
        <v>2</v>
      </c>
      <c r="D223" s="400"/>
      <c r="E223"/>
      <c r="F223"/>
      <c r="G223" s="134"/>
      <c r="H223" s="134"/>
      <c r="I223" s="134"/>
      <c r="J223" s="134"/>
      <c r="K223" s="107"/>
      <c r="L223" s="4"/>
      <c r="M223" s="4"/>
    </row>
    <row r="224" spans="2:13" ht="16.5" customHeight="1" x14ac:dyDescent="0.35">
      <c r="B224" s="136"/>
      <c r="C224" s="345" t="s">
        <v>119</v>
      </c>
      <c r="D224" s="346">
        <v>2528</v>
      </c>
      <c r="E224" s="227"/>
      <c r="F224" s="203"/>
      <c r="G224" s="151"/>
      <c r="H224" s="151"/>
      <c r="I224" s="151"/>
      <c r="J224" s="151"/>
      <c r="K224" s="111"/>
      <c r="L224" s="109"/>
      <c r="M224" s="109"/>
    </row>
    <row r="225" spans="2:13" ht="16.5" customHeight="1" x14ac:dyDescent="0.35">
      <c r="B225" s="136"/>
      <c r="C225" s="347" t="s">
        <v>44</v>
      </c>
      <c r="D225" s="348">
        <v>3465</v>
      </c>
      <c r="E225" s="227"/>
      <c r="F225" s="203"/>
      <c r="G225" s="96"/>
      <c r="H225" s="151"/>
      <c r="I225" s="151"/>
      <c r="J225" s="151"/>
      <c r="K225" s="111"/>
      <c r="L225" s="109"/>
      <c r="M225" s="109"/>
    </row>
    <row r="226" spans="2:13" ht="14.15" customHeight="1" thickBot="1" x14ac:dyDescent="0.4">
      <c r="B226" s="136"/>
      <c r="C226" s="347" t="s">
        <v>28</v>
      </c>
      <c r="D226" s="348">
        <v>123</v>
      </c>
      <c r="E226" s="227"/>
      <c r="F226" s="203"/>
      <c r="G226" s="96"/>
      <c r="H226" s="151"/>
      <c r="I226" s="151"/>
      <c r="J226" s="151"/>
      <c r="K226" s="111"/>
      <c r="L226" s="109"/>
      <c r="M226" s="109"/>
    </row>
    <row r="227" spans="2:13" ht="14.15" customHeight="1" thickBot="1" x14ac:dyDescent="0.4">
      <c r="B227" s="136"/>
      <c r="C227" s="349" t="s">
        <v>31</v>
      </c>
      <c r="D227" s="350">
        <f>SUM(D224:D226)</f>
        <v>6116</v>
      </c>
      <c r="E227" s="227"/>
      <c r="F227"/>
      <c r="G227" s="82"/>
      <c r="H227" s="151"/>
      <c r="I227" s="151"/>
      <c r="J227" s="151"/>
      <c r="K227" s="111"/>
      <c r="L227" s="109"/>
      <c r="M227" s="109"/>
    </row>
    <row r="228" spans="2:13" ht="14.15" customHeight="1" x14ac:dyDescent="0.35">
      <c r="B228" s="136"/>
      <c r="C228" s="367" t="s">
        <v>124</v>
      </c>
      <c r="D228" s="356"/>
      <c r="E228" s="227"/>
      <c r="F228"/>
      <c r="G228" s="82"/>
      <c r="H228" s="151"/>
      <c r="I228" s="151"/>
      <c r="J228" s="151"/>
      <c r="K228" s="111"/>
      <c r="L228" s="109"/>
      <c r="M228" s="109"/>
    </row>
    <row r="229" spans="2:13" ht="13.5" customHeight="1" x14ac:dyDescent="0.35">
      <c r="B229" s="76"/>
      <c r="C229" s="14" t="s">
        <v>122</v>
      </c>
      <c r="D229" s="355"/>
      <c r="E229" s="226"/>
      <c r="F229" s="77"/>
      <c r="G229" s="78"/>
      <c r="H229" s="74"/>
      <c r="I229" s="74"/>
      <c r="J229" s="74"/>
      <c r="K229" s="111"/>
      <c r="L229" s="109"/>
      <c r="M229" s="109"/>
    </row>
    <row r="230" spans="2:13" ht="6" customHeight="1" thickBot="1" x14ac:dyDescent="0.4">
      <c r="B230" s="76"/>
      <c r="C230" s="243"/>
      <c r="D230" s="78"/>
      <c r="E230" s="78"/>
      <c r="F230" s="74"/>
      <c r="G230" s="74"/>
      <c r="H230" s="74"/>
      <c r="I230" s="74"/>
      <c r="J230" s="74"/>
      <c r="K230" s="111"/>
      <c r="L230" s="109"/>
      <c r="M230" s="109"/>
    </row>
    <row r="231" spans="2:13" ht="17.149999999999999" customHeight="1" x14ac:dyDescent="0.35">
      <c r="B231" s="396" t="s">
        <v>8</v>
      </c>
      <c r="C231" s="397"/>
      <c r="D231" s="397"/>
      <c r="E231" s="397"/>
      <c r="F231" s="397"/>
      <c r="G231" s="397"/>
      <c r="H231" s="397"/>
      <c r="I231" s="397"/>
      <c r="J231" s="397"/>
      <c r="K231" s="398"/>
      <c r="L231" s="177"/>
      <c r="M231" s="177"/>
    </row>
    <row r="232" spans="2:13" ht="6" customHeight="1" thickBot="1" x14ac:dyDescent="0.4">
      <c r="B232" s="79"/>
      <c r="C232" s="80"/>
      <c r="D232" s="80"/>
      <c r="E232" s="80"/>
      <c r="F232" s="80"/>
      <c r="G232" s="80"/>
      <c r="H232" s="80"/>
      <c r="I232" s="80"/>
      <c r="J232" s="80"/>
      <c r="K232" s="81"/>
      <c r="L232" s="80"/>
      <c r="M232" s="80"/>
    </row>
    <row r="233" spans="2:13" ht="62.25" customHeight="1" thickBot="1" x14ac:dyDescent="0.4">
      <c r="B233" s="76"/>
      <c r="C233" s="240" t="s">
        <v>80</v>
      </c>
      <c r="D233" s="241" t="s">
        <v>81</v>
      </c>
      <c r="E233" s="240" t="str">
        <f>E210</f>
        <v>LANDET KVANTUM UKE 19</v>
      </c>
      <c r="F233" s="240" t="str">
        <f>F210</f>
        <v>LANDET KVANTUM T.O.M UKE 19</v>
      </c>
      <c r="G233" s="255" t="s">
        <v>61</v>
      </c>
      <c r="H233" s="240" t="str">
        <f>H210</f>
        <v>LANDET KVANTUM T.O.M. UKE 19 2020</v>
      </c>
      <c r="J233" s="74"/>
      <c r="K233" s="111"/>
      <c r="L233" s="109"/>
      <c r="M233" s="109"/>
    </row>
    <row r="234" spans="2:13" s="90" customFormat="1" ht="14.15" customHeight="1" thickBot="1" x14ac:dyDescent="0.4">
      <c r="B234" s="152"/>
      <c r="C234" s="102" t="s">
        <v>82</v>
      </c>
      <c r="D234" s="401">
        <v>1685</v>
      </c>
      <c r="E234" s="280">
        <f>E236+E235</f>
        <v>0</v>
      </c>
      <c r="F234" s="280">
        <f>F236+F235</f>
        <v>1836.1019799999999</v>
      </c>
      <c r="G234" s="424">
        <f>D234-F234</f>
        <v>-151.10197999999991</v>
      </c>
      <c r="H234" s="280">
        <f>SUM(H235:H236)</f>
        <v>1914.5554300000001</v>
      </c>
      <c r="J234" s="153"/>
      <c r="K234" s="89"/>
      <c r="L234" s="93"/>
      <c r="M234" s="93"/>
    </row>
    <row r="235" spans="2:13" s="90" customFormat="1" ht="14.15" customHeight="1" thickBot="1" x14ac:dyDescent="0.4">
      <c r="B235" s="152"/>
      <c r="C235" s="242" t="s">
        <v>72</v>
      </c>
      <c r="D235" s="427"/>
      <c r="E235" s="385"/>
      <c r="F235" s="385">
        <v>1527.55943</v>
      </c>
      <c r="G235" s="425"/>
      <c r="H235" s="385">
        <v>1555.77169</v>
      </c>
      <c r="J235" s="153"/>
      <c r="K235" s="89"/>
      <c r="L235" s="93"/>
      <c r="M235" s="93"/>
    </row>
    <row r="236" spans="2:13" s="90" customFormat="1" ht="14.15" customHeight="1" thickBot="1" x14ac:dyDescent="0.4">
      <c r="B236" s="152"/>
      <c r="C236" s="242" t="s">
        <v>73</v>
      </c>
      <c r="D236" s="402"/>
      <c r="E236" s="386"/>
      <c r="F236" s="386">
        <v>308.54255000000001</v>
      </c>
      <c r="G236" s="426"/>
      <c r="H236" s="386">
        <v>358.78374000000002</v>
      </c>
      <c r="J236" s="153"/>
      <c r="K236" s="89"/>
      <c r="L236" s="93"/>
      <c r="M236" s="93"/>
    </row>
    <row r="237" spans="2:13" s="90" customFormat="1" ht="14.15" customHeight="1" thickBot="1" x14ac:dyDescent="0.4">
      <c r="B237" s="152"/>
      <c r="C237" s="102" t="s">
        <v>83</v>
      </c>
      <c r="D237" s="401">
        <v>1240</v>
      </c>
      <c r="E237" s="280">
        <f>SUM(E238:E239)</f>
        <v>55.569099999999999</v>
      </c>
      <c r="F237" s="280">
        <f>SUM(F238:F239)</f>
        <v>113.62100000000001</v>
      </c>
      <c r="G237" s="424">
        <f>D237-F237</f>
        <v>1126.3789999999999</v>
      </c>
      <c r="H237" s="280">
        <f>SUM(H238:H239)</f>
        <v>177.9067</v>
      </c>
      <c r="J237" s="153"/>
      <c r="K237" s="89"/>
      <c r="L237" s="93"/>
      <c r="M237" s="93"/>
    </row>
    <row r="238" spans="2:13" s="90" customFormat="1" ht="14.15" customHeight="1" thickBot="1" x14ac:dyDescent="0.4">
      <c r="B238" s="152"/>
      <c r="C238" s="242" t="s">
        <v>72</v>
      </c>
      <c r="D238" s="427"/>
      <c r="E238" s="387">
        <v>42.503</v>
      </c>
      <c r="F238" s="387">
        <v>87.070400000000006</v>
      </c>
      <c r="G238" s="425"/>
      <c r="H238" s="387">
        <v>129.21360000000001</v>
      </c>
      <c r="J238" s="153"/>
      <c r="K238" s="89"/>
      <c r="L238" s="93"/>
      <c r="M238" s="93"/>
    </row>
    <row r="239" spans="2:13" s="90" customFormat="1" ht="14.15" customHeight="1" thickBot="1" x14ac:dyDescent="0.4">
      <c r="B239" s="152"/>
      <c r="C239" s="242" t="s">
        <v>73</v>
      </c>
      <c r="D239" s="402"/>
      <c r="E239" s="388">
        <v>13.0661</v>
      </c>
      <c r="F239" s="388">
        <v>26.550599999999999</v>
      </c>
      <c r="G239" s="426"/>
      <c r="H239" s="388">
        <v>48.693100000000001</v>
      </c>
      <c r="J239" s="153"/>
      <c r="K239" s="89"/>
      <c r="L239" s="93"/>
      <c r="M239" s="93"/>
    </row>
    <row r="240" spans="2:13" s="90" customFormat="1" ht="14.15" customHeight="1" thickBot="1" x14ac:dyDescent="0.4">
      <c r="B240" s="152"/>
      <c r="C240" s="102" t="s">
        <v>84</v>
      </c>
      <c r="D240" s="401">
        <v>1240</v>
      </c>
      <c r="E240" s="280">
        <f>SUM(E241:E242)</f>
        <v>0</v>
      </c>
      <c r="F240" s="280">
        <f>SUM(F241:F242)</f>
        <v>0</v>
      </c>
      <c r="G240" s="424">
        <f>D240-F240</f>
        <v>1240</v>
      </c>
      <c r="H240" s="280">
        <f>SUM(H241:H242)</f>
        <v>0</v>
      </c>
      <c r="J240" s="153"/>
      <c r="K240" s="89"/>
      <c r="L240" s="93"/>
      <c r="M240" s="93"/>
    </row>
    <row r="241" spans="2:13" s="90" customFormat="1" ht="14.15" customHeight="1" thickBot="1" x14ac:dyDescent="0.4">
      <c r="B241" s="152"/>
      <c r="C241" s="242" t="s">
        <v>72</v>
      </c>
      <c r="D241" s="427"/>
      <c r="E241" s="389"/>
      <c r="F241" s="389"/>
      <c r="G241" s="425"/>
      <c r="H241" s="389"/>
      <c r="J241" s="372"/>
      <c r="K241" s="89"/>
      <c r="L241" s="93"/>
      <c r="M241" s="93"/>
    </row>
    <row r="242" spans="2:13" s="90" customFormat="1" ht="14.15" customHeight="1" thickBot="1" x14ac:dyDescent="0.4">
      <c r="B242" s="152"/>
      <c r="C242" s="242" t="s">
        <v>73</v>
      </c>
      <c r="D242" s="402"/>
      <c r="E242" s="390"/>
      <c r="F242" s="390"/>
      <c r="G242" s="426"/>
      <c r="H242" s="390"/>
      <c r="J242" s="153"/>
      <c r="K242" s="89"/>
      <c r="L242" s="93"/>
      <c r="M242" s="93"/>
    </row>
    <row r="243" spans="2:13" s="90" customFormat="1" ht="14.15" customHeight="1" thickBot="1" x14ac:dyDescent="0.4">
      <c r="B243" s="83"/>
      <c r="C243" s="100" t="s">
        <v>55</v>
      </c>
      <c r="D243" s="383"/>
      <c r="E243" s="391"/>
      <c r="F243" s="391"/>
      <c r="G243" s="256"/>
      <c r="H243" s="391"/>
      <c r="J243" s="84"/>
      <c r="K243" s="85"/>
      <c r="L243" s="180"/>
      <c r="M243" s="180"/>
    </row>
    <row r="244" spans="2:13" ht="16" thickBot="1" x14ac:dyDescent="0.4">
      <c r="B244" s="76"/>
      <c r="C244" s="103" t="s">
        <v>52</v>
      </c>
      <c r="D244" s="257">
        <f>SUM(D234:D243)</f>
        <v>4165</v>
      </c>
      <c r="E244" s="392">
        <f>E234+E237+E240+E243</f>
        <v>55.569099999999999</v>
      </c>
      <c r="F244" s="392">
        <f>F234+F237+F240+F243</f>
        <v>1949.72298</v>
      </c>
      <c r="G244" s="257">
        <f>SUM(G234:G243)</f>
        <v>2215.27702</v>
      </c>
      <c r="H244" s="392">
        <f>H234+H237+H240+H243</f>
        <v>2092.4621299999999</v>
      </c>
      <c r="J244" s="74"/>
      <c r="K244" s="111"/>
      <c r="L244" s="109"/>
      <c r="M244" s="109"/>
    </row>
    <row r="245" spans="2:13" s="64" customFormat="1" ht="9" customHeight="1" x14ac:dyDescent="0.35">
      <c r="B245" s="76"/>
      <c r="C245" s="60"/>
      <c r="D245" s="91"/>
      <c r="E245" s="91"/>
      <c r="F245" s="91"/>
      <c r="G245" s="91"/>
      <c r="H245" s="74"/>
      <c r="I245" s="74"/>
      <c r="J245" s="74"/>
      <c r="K245" s="111"/>
      <c r="L245" s="109"/>
      <c r="M245" s="109"/>
    </row>
    <row r="246" spans="2:13" ht="14.15" customHeight="1" thickBot="1" x14ac:dyDescent="0.4">
      <c r="B246" s="144"/>
      <c r="C246" s="145"/>
      <c r="D246" s="145"/>
      <c r="E246" s="145"/>
      <c r="F246" s="145"/>
      <c r="G246" s="95"/>
      <c r="H246" s="95"/>
      <c r="I246" s="145"/>
      <c r="J246" s="145"/>
      <c r="K246" s="146"/>
      <c r="L246" s="109"/>
      <c r="M246" s="109"/>
    </row>
    <row r="247" spans="2:13" ht="20.25" customHeight="1" thickTop="1" x14ac:dyDescent="0.35">
      <c r="B247" s="64"/>
      <c r="C247" s="64"/>
      <c r="D247" s="64"/>
      <c r="E247" s="64"/>
      <c r="F247" s="64"/>
      <c r="G247" s="64"/>
      <c r="H247" s="64"/>
      <c r="K247" s="64"/>
    </row>
    <row r="248" spans="2:13" ht="20.25" customHeight="1" x14ac:dyDescent="0.35"/>
    <row r="249" spans="2:13" ht="14.15" hidden="1" customHeight="1" x14ac:dyDescent="0.35"/>
    <row r="250" spans="2:13" ht="14.15" hidden="1" customHeight="1" x14ac:dyDescent="0.35"/>
    <row r="251" spans="2:13" ht="14.15" hidden="1" customHeight="1" x14ac:dyDescent="0.35">
      <c r="G251" s="59"/>
    </row>
    <row r="252" spans="2:13" ht="14.15" hidden="1" customHeight="1" x14ac:dyDescent="0.35">
      <c r="F252" s="59"/>
    </row>
    <row r="253" spans="2:13" ht="14.15" hidden="1" customHeight="1" x14ac:dyDescent="0.35"/>
    <row r="254" spans="2:13" ht="14.15" hidden="1" customHeight="1" x14ac:dyDescent="0.35"/>
    <row r="255" spans="2:13" ht="14.15" hidden="1" customHeight="1" x14ac:dyDescent="0.35"/>
    <row r="256" spans="2:13" ht="14.15" hidden="1" customHeight="1" x14ac:dyDescent="0.35"/>
    <row r="257" ht="14.15" hidden="1" customHeight="1" x14ac:dyDescent="0.35"/>
    <row r="258" ht="14.15" hidden="1" customHeight="1" x14ac:dyDescent="0.35"/>
    <row r="259" ht="14.15" hidden="1" customHeight="1" x14ac:dyDescent="0.35"/>
    <row r="260" ht="14.15" hidden="1" customHeight="1" x14ac:dyDescent="0.35"/>
    <row r="261" ht="14.15" hidden="1" customHeight="1" x14ac:dyDescent="0.35"/>
    <row r="262" ht="14.15" hidden="1" customHeight="1" x14ac:dyDescent="0.35"/>
    <row r="263" ht="14.15" hidden="1" customHeight="1" x14ac:dyDescent="0.35"/>
    <row r="264" ht="14.15" hidden="1" customHeight="1" x14ac:dyDescent="0.35"/>
    <row r="265" ht="14.15" hidden="1" customHeight="1" x14ac:dyDescent="0.35"/>
    <row r="266" ht="14.15" hidden="1" customHeight="1" x14ac:dyDescent="0.35"/>
    <row r="267" ht="14.15" hidden="1" customHeight="1" x14ac:dyDescent="0.35"/>
    <row r="268" ht="14.15" hidden="1" customHeight="1" x14ac:dyDescent="0.35"/>
    <row r="269" ht="14.15" hidden="1" customHeight="1" x14ac:dyDescent="0.35"/>
    <row r="270" ht="14.15" hidden="1" customHeight="1" x14ac:dyDescent="0.35"/>
    <row r="271" ht="14.15" hidden="1" customHeight="1" x14ac:dyDescent="0.35"/>
    <row r="272" ht="14.15" hidden="1" customHeight="1" x14ac:dyDescent="0.35"/>
    <row r="273" ht="14.15" hidden="1" customHeight="1" x14ac:dyDescent="0.35"/>
    <row r="274" ht="14.15" hidden="1" customHeight="1" x14ac:dyDescent="0.35"/>
    <row r="275" ht="14.15" hidden="1" customHeight="1" x14ac:dyDescent="0.35"/>
    <row r="276" ht="14.15" hidden="1" customHeight="1" x14ac:dyDescent="0.35"/>
    <row r="277" ht="14.15" hidden="1" customHeight="1" x14ac:dyDescent="0.35"/>
    <row r="278" ht="14.15" hidden="1" customHeight="1" x14ac:dyDescent="0.35"/>
    <row r="279" ht="14.15" hidden="1" customHeight="1" x14ac:dyDescent="0.35"/>
    <row r="280" ht="14.15" hidden="1" customHeight="1" x14ac:dyDescent="0.35"/>
    <row r="281" ht="14.15" hidden="1" customHeight="1" x14ac:dyDescent="0.35"/>
    <row r="282" ht="14.15" hidden="1" customHeight="1" x14ac:dyDescent="0.35"/>
    <row r="283" ht="14.15" hidden="1" customHeight="1" x14ac:dyDescent="0.35"/>
    <row r="284" ht="14.15" hidden="1" customHeight="1" x14ac:dyDescent="0.35"/>
    <row r="285" ht="14.15" hidden="1" customHeight="1" x14ac:dyDescent="0.35"/>
    <row r="286" ht="14.15" hidden="1" customHeight="1" x14ac:dyDescent="0.35"/>
    <row r="287" ht="14.15" hidden="1" customHeight="1" x14ac:dyDescent="0.35"/>
    <row r="288" ht="14.15" hidden="1" customHeight="1" x14ac:dyDescent="0.35"/>
    <row r="289" ht="14.15" hidden="1" customHeight="1" x14ac:dyDescent="0.35"/>
    <row r="290" ht="14.15" hidden="1" customHeight="1" x14ac:dyDescent="0.35"/>
    <row r="291" ht="14.15" hidden="1" customHeight="1" x14ac:dyDescent="0.35"/>
    <row r="292" ht="14.15" hidden="1" customHeight="1" x14ac:dyDescent="0.35"/>
    <row r="293" ht="14.15" hidden="1" customHeight="1" x14ac:dyDescent="0.35"/>
    <row r="294" ht="14.15" hidden="1" customHeight="1" x14ac:dyDescent="0.35"/>
    <row r="295" ht="14.15" hidden="1" customHeight="1" x14ac:dyDescent="0.35"/>
    <row r="296" ht="14.15" hidden="1" customHeight="1" x14ac:dyDescent="0.35"/>
    <row r="297" ht="14.15" hidden="1" customHeight="1" x14ac:dyDescent="0.35"/>
    <row r="298" ht="14.15" hidden="1" customHeight="1" x14ac:dyDescent="0.35"/>
    <row r="299" ht="14.15" hidden="1" customHeight="1" x14ac:dyDescent="0.35"/>
    <row r="300" ht="14.15" hidden="1" customHeight="1" x14ac:dyDescent="0.35"/>
    <row r="301" ht="14.15" hidden="1" customHeight="1" x14ac:dyDescent="0.35"/>
    <row r="302" ht="14.15" hidden="1" customHeight="1" x14ac:dyDescent="0.35"/>
    <row r="303" ht="14.15" hidden="1" customHeight="1" x14ac:dyDescent="0.35"/>
    <row r="304" ht="14.15" hidden="1" customHeight="1" x14ac:dyDescent="0.35"/>
    <row r="305" ht="14.15" hidden="1" customHeight="1" x14ac:dyDescent="0.35"/>
    <row r="306" ht="14.15" hidden="1" customHeight="1" x14ac:dyDescent="0.35"/>
    <row r="307" ht="14.15" hidden="1" customHeight="1" x14ac:dyDescent="0.35"/>
    <row r="308" ht="14.15" hidden="1" customHeight="1" x14ac:dyDescent="0.35"/>
    <row r="309" ht="14.15" hidden="1" customHeight="1" x14ac:dyDescent="0.35"/>
    <row r="310" ht="14.15" hidden="1" customHeight="1" x14ac:dyDescent="0.35"/>
    <row r="311" ht="14.15" hidden="1" customHeight="1" x14ac:dyDescent="0.35"/>
    <row r="312" ht="14.15" hidden="1" customHeight="1" x14ac:dyDescent="0.35"/>
    <row r="313" ht="14.15" hidden="1" customHeight="1" x14ac:dyDescent="0.35"/>
    <row r="314" ht="14.15" hidden="1" customHeight="1" x14ac:dyDescent="0.35"/>
    <row r="315" ht="14.15" hidden="1" customHeight="1" x14ac:dyDescent="0.35"/>
    <row r="316" ht="14.15" hidden="1" customHeight="1" x14ac:dyDescent="0.35"/>
    <row r="317" ht="14.15" hidden="1" customHeight="1" x14ac:dyDescent="0.35"/>
    <row r="318" ht="14.15" hidden="1" customHeight="1" x14ac:dyDescent="0.35"/>
    <row r="319" ht="14.15" hidden="1" customHeight="1" x14ac:dyDescent="0.35"/>
    <row r="320" ht="14.15" hidden="1" customHeight="1" x14ac:dyDescent="0.35"/>
    <row r="321" ht="14.15" hidden="1" customHeight="1" x14ac:dyDescent="0.35"/>
    <row r="322" ht="14.15" hidden="1" customHeight="1" x14ac:dyDescent="0.35"/>
    <row r="323" ht="14.15" hidden="1" customHeight="1" x14ac:dyDescent="0.35"/>
    <row r="324" ht="14.15" hidden="1" customHeight="1" x14ac:dyDescent="0.35"/>
    <row r="325" ht="14.15" hidden="1" customHeight="1" x14ac:dyDescent="0.35"/>
    <row r="326" ht="14.15" hidden="1" customHeight="1" x14ac:dyDescent="0.35"/>
    <row r="327" ht="14.15" hidden="1" customHeight="1" x14ac:dyDescent="0.35"/>
    <row r="328" ht="14.15" hidden="1" customHeight="1" x14ac:dyDescent="0.35"/>
    <row r="329" ht="14.15" hidden="1" customHeight="1" x14ac:dyDescent="0.35"/>
    <row r="330" ht="14.15" hidden="1" customHeight="1" x14ac:dyDescent="0.35"/>
    <row r="331" ht="14.15" hidden="1" customHeight="1" x14ac:dyDescent="0.35"/>
    <row r="332" ht="14.15" hidden="1" customHeight="1" x14ac:dyDescent="0.35"/>
    <row r="333" ht="14.15" hidden="1" customHeight="1" x14ac:dyDescent="0.35"/>
    <row r="334" ht="14.15" hidden="1" customHeight="1" x14ac:dyDescent="0.35"/>
    <row r="335" ht="14.15" hidden="1" customHeight="1" x14ac:dyDescent="0.35"/>
    <row r="336" ht="14.15" hidden="1" customHeight="1" x14ac:dyDescent="0.35"/>
    <row r="337" ht="14.15" hidden="1" customHeight="1" x14ac:dyDescent="0.35"/>
    <row r="338" ht="14.15" hidden="1" customHeight="1" x14ac:dyDescent="0.35"/>
    <row r="339" ht="14.15" hidden="1" customHeight="1" x14ac:dyDescent="0.35"/>
    <row r="340" ht="14.15" hidden="1" customHeight="1" x14ac:dyDescent="0.35"/>
    <row r="341" ht="14.15" hidden="1" customHeight="1" x14ac:dyDescent="0.35"/>
    <row r="342" ht="14.15" hidden="1" customHeight="1" x14ac:dyDescent="0.35"/>
    <row r="343" ht="14.15" hidden="1" customHeight="1" x14ac:dyDescent="0.35"/>
    <row r="344" ht="14.15" hidden="1" customHeight="1" x14ac:dyDescent="0.35"/>
    <row r="345" ht="14.15" hidden="1" customHeight="1" x14ac:dyDescent="0.35"/>
    <row r="346" ht="14.15" hidden="1" customHeight="1" x14ac:dyDescent="0.35"/>
    <row r="347" ht="14.15" hidden="1" customHeight="1" x14ac:dyDescent="0.35"/>
    <row r="348" ht="14.15" hidden="1" customHeight="1" x14ac:dyDescent="0.35"/>
    <row r="349" ht="14.15" hidden="1" customHeight="1" x14ac:dyDescent="0.35"/>
    <row r="350" ht="14.15" hidden="1" customHeight="1" x14ac:dyDescent="0.35"/>
    <row r="351" ht="14.15" hidden="1" customHeight="1" x14ac:dyDescent="0.35"/>
    <row r="352" ht="14.15" hidden="1" customHeight="1" x14ac:dyDescent="0.35"/>
    <row r="353" ht="14.15" hidden="1" customHeight="1" x14ac:dyDescent="0.35"/>
    <row r="354" ht="14.15" hidden="1" customHeight="1" x14ac:dyDescent="0.35"/>
    <row r="355" ht="14.15" hidden="1" customHeight="1" x14ac:dyDescent="0.35"/>
    <row r="356" ht="15" hidden="1" customHeight="1" x14ac:dyDescent="0.35"/>
    <row r="357" ht="15" hidden="1" customHeight="1" x14ac:dyDescent="0.35"/>
    <row r="358" ht="15" hidden="1" customHeight="1" x14ac:dyDescent="0.35"/>
    <row r="359" ht="15" hidden="1" customHeight="1" x14ac:dyDescent="0.3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2">
    <mergeCell ref="G237:G239"/>
    <mergeCell ref="G240:G242"/>
    <mergeCell ref="D237:D239"/>
    <mergeCell ref="D240:D242"/>
    <mergeCell ref="C223:D223"/>
    <mergeCell ref="B231:K231"/>
    <mergeCell ref="D234:D236"/>
    <mergeCell ref="G234:G236"/>
    <mergeCell ref="B2:K2"/>
    <mergeCell ref="B7:K7"/>
    <mergeCell ref="C9:D9"/>
    <mergeCell ref="E9:F9"/>
    <mergeCell ref="G9:H9"/>
    <mergeCell ref="B47:K47"/>
    <mergeCell ref="B106:K106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C49:D49"/>
    <mergeCell ref="D57:D58"/>
    <mergeCell ref="C108:D108"/>
    <mergeCell ref="E108:F108"/>
    <mergeCell ref="G108:H108"/>
    <mergeCell ref="B116:K116"/>
    <mergeCell ref="B166:K166"/>
    <mergeCell ref="B221:K221"/>
    <mergeCell ref="B208:K208"/>
    <mergeCell ref="C150:D150"/>
    <mergeCell ref="C200:D200"/>
    <mergeCell ref="B198:K198"/>
    <mergeCell ref="C168:D168"/>
    <mergeCell ref="E168:F168"/>
    <mergeCell ref="G168:H168"/>
    <mergeCell ref="B177:K177"/>
    <mergeCell ref="D211:D212"/>
    <mergeCell ref="G211:G212"/>
  </mergeCells>
  <pageMargins left="7.874015748031496E-2" right="0.23622047244094491" top="0.59055118110236227" bottom="0.27559055118110237" header="0.11811023622047245" footer="7.874015748031496E-2"/>
  <pageSetup paperSize="9" scale="66" fitToHeight="0" orientation="portrait" r:id="rId2"/>
  <headerFooter>
    <oddHeader xml:space="preserve">&amp;LForeløpig statistikk&amp;C&amp;"-,Fet"&amp;12Pr. uke 19
&amp;"-,Normal"&amp;11(iht. motatte landings- og sluttsedler fra fiskesalgslagene; alle tallstørrelser i hele tonn)&amp;R20.05.2021
</oddHeader>
    <oddFooter xml:space="preserve">&amp;LFiskeridirektoratet&amp;CReguleringsseksjonen&amp;RGuro Gjelsvik </oddFooter>
  </headerFooter>
  <rowBreaks count="3" manualBreakCount="3">
    <brk id="69" min="1" max="12" man="1"/>
    <brk id="147" min="1" max="12" man="1"/>
    <brk id="217" min="1" max="1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UKE_19_2021</vt:lpstr>
      <vt:lpstr>UKE_19_2021!Utskriftsområde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Synnøve Liabø</dc:creator>
  <cp:keywords>torsk, hyse, sei, blåkveite, kvote, fangst</cp:keywords>
  <cp:lastModifiedBy>Guro Gjelsvik</cp:lastModifiedBy>
  <cp:lastPrinted>2021-04-06T13:38:45Z</cp:lastPrinted>
  <dcterms:created xsi:type="dcterms:W3CDTF">2011-07-06T12:13:20Z</dcterms:created>
  <dcterms:modified xsi:type="dcterms:W3CDTF">2021-05-20T14:21:39Z</dcterms:modified>
</cp:coreProperties>
</file>