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UKE 34\"/>
    </mc:Choice>
  </mc:AlternateContent>
  <bookViews>
    <workbookView xWindow="0" yWindow="0" windowWidth="23040" windowHeight="11052" tabRatio="413"/>
  </bookViews>
  <sheets>
    <sheet name="UKE_34_2017" sheetId="1" r:id="rId1"/>
  </sheets>
  <definedNames>
    <definedName name="Z_14D440E4_F18A_4F78_9989_38C1B133222D_.wvu.Cols" localSheetId="0" hidden="1">UKE_34_2017!#REF!</definedName>
    <definedName name="Z_14D440E4_F18A_4F78_9989_38C1B133222D_.wvu.PrintArea" localSheetId="0" hidden="1">UKE_34_2017!$B$1:$M$214</definedName>
    <definedName name="Z_14D440E4_F18A_4F78_9989_38C1B133222D_.wvu.Rows" localSheetId="0" hidden="1">UKE_34_2017!$326:$1048576,UKE_34_2017!$215:$325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4" i="1" l="1"/>
  <c r="G33" i="1"/>
  <c r="F33" i="1"/>
  <c r="I34" i="1" l="1"/>
  <c r="G30" i="1"/>
  <c r="I30" i="1" s="1"/>
  <c r="G34" i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F24" i="1" s="1"/>
  <c r="F40" i="1" s="1"/>
  <c r="J21" i="1"/>
  <c r="G21" i="1"/>
  <c r="F21" i="1"/>
  <c r="D21" i="1"/>
  <c r="H14" i="1"/>
  <c r="F14" i="1"/>
  <c r="D14" i="1"/>
  <c r="I99" i="1" l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<sst xmlns="http://schemas.openxmlformats.org/spreadsheetml/2006/main" count="225" uniqueCount="112">
  <si>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</si>
  <si>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</si>
  <si>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</si>
  <si>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</si>
  <si>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</si>
  <si>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</si>
  <si>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</si>
  <si>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</si>
  <si>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</si>
  <si>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</si>
  <si>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</si>
  <si>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</si>
  <si>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</si>
  <si>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</si>
  <si>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</si>
  <si>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</si>
  <si>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</si>
  <si>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</si>
  <si>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</si>
  <si>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</si>
  <si>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</si>
  <si>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</si>
  <si>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</si>
  <si>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</si>
  <si>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</si>
  <si>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</si>
  <si>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</si>
  <si>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</si>
  <si>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</si>
  <si>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</si>
  <si>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</si>
  <si>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</si>
  <si>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</si>
  <si>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</si>
  <si>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</si>
  <si>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</si>
  <si>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</si>
  <si>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</si>
  <si>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</si>
  <si>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</si>
  <si>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</si>
  <si>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</si>
  <si>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</si>
  <si>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</si>
  <si>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</si>
  <si>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</si>
  <si>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</si>
  <si>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</si>
  <si>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</si>
  <si>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</si>
  <si>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</si>
  <si>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</si>
  <si>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</si>
  <si>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</si>
  <si>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</si>
  <si>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</si>
  <si>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</si>
  <si>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</si>
  <si>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</si>
  <si>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</si>
  <si>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</si>
  <si>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</si>
  <si>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</si>
  <si>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</si>
  <si>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</si>
  <si>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</si>
  <si>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</si>
  <si>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</si>
  <si>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</si>
  <si>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</si>
  <si>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</si>
  <si>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</si>
  <si>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</si>
  <si>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</si>
  <si>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</si>
  <si>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</si>
  <si>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</si>
  <si>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</si>
  <si>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</si>
  <si>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</si>
  <si>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</si>
  <si>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</si>
  <si>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</si>
  <si>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</si>
  <si>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</si>
  <si>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</si>
  <si>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</si>
  <si>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</si>
  <si>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</si>
  <si>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</si>
  <si>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</si>
  <si>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</si>
  <si>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</si>
  <si>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</si>
  <si>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</si>
  <si>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</si>
  <si>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</si>
  <si>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</si>
  <si>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</si>
  <si>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</si>
  <si>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</si>
  <si>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</si>
  <si>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</si>
  <si>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</si>
  <si>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</si>
  <si>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</si>
  <si>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34</t>
  </si>
  <si>
    <t>LANDET KVANTUM T.O.M UKE 34</t>
  </si>
  <si>
    <t>LANDET KVANTUM T.O.M. UKE 34 2016</t>
  </si>
  <si>
    <r>
      <t xml:space="preserve">3 </t>
    </r>
    <r>
      <rPr>
        <sz val="9"/>
        <color theme="1"/>
        <rFont val="Calibri"/>
        <family val="2"/>
      </rPr>
      <t>Registrert rekreasjonsfiske utgjør 1026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</si>
  <si>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</si>
  <si>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340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</si>
</sst>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6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3" fillId="0" borderId="79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60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3" zoomScale="90" zoomScaleNormal="115" zoomScalePageLayoutView="90" workbookViewId="0">
      <selection activeCell="G38" sqref="G38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3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5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106</v>
      </c>
      <c r="G20" s="337" t="s">
        <v>107</v>
      </c>
      <c r="H20" s="337" t="s">
        <v>84</v>
      </c>
      <c r="I20" s="337" t="s">
        <v>72</v>
      </c>
      <c r="J20" s="338" t="s">
        <v>108</v>
      </c>
      <c r="K20" s="117"/>
      <c r="L20" s="4"/>
      <c r="M20" s="4"/>
    </row>
    <row r="21" spans="1:13" ht="14.1" customHeight="1" x14ac:dyDescent="0.3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2308.8602000000001</v>
      </c>
      <c r="G21" s="339">
        <f>G22+G23</f>
        <v>78369.477299999999</v>
      </c>
      <c r="H21" s="339"/>
      <c r="I21" s="339">
        <f>I23+I22</f>
        <v>52539.522699999994</v>
      </c>
      <c r="J21" s="340">
        <f>J23+J22</f>
        <v>74051.713900000002</v>
      </c>
      <c r="K21" s="129"/>
      <c r="L21" s="158"/>
      <c r="M21" s="158"/>
    </row>
    <row r="22" spans="1:13" ht="14.1" customHeight="1" x14ac:dyDescent="0.3">
      <c r="B22" s="120"/>
      <c r="C22" s="266" t="s">
        <v>12</v>
      </c>
      <c r="D22" s="322">
        <v>129040</v>
      </c>
      <c r="E22" s="341">
        <v>130159</v>
      </c>
      <c r="F22" s="341">
        <v>2308.8602000000001</v>
      </c>
      <c r="G22" s="341">
        <v>77918.447700000004</v>
      </c>
      <c r="H22" s="341"/>
      <c r="I22" s="341">
        <f>E22-G22</f>
        <v>52240.552299999996</v>
      </c>
      <c r="J22" s="342">
        <v>73254.338499999998</v>
      </c>
      <c r="K22" s="129"/>
      <c r="L22" s="158"/>
      <c r="M22" s="158"/>
    </row>
    <row r="23" spans="1:13" ht="14.1" customHeight="1" thickBot="1" x14ac:dyDescent="0.35">
      <c r="B23" s="120"/>
      <c r="C23" s="267" t="s">
        <v>11</v>
      </c>
      <c r="D23" s="335">
        <v>750</v>
      </c>
      <c r="E23" s="343">
        <v>750</v>
      </c>
      <c r="F23" s="343"/>
      <c r="G23" s="343">
        <v>451.02960000000002</v>
      </c>
      <c r="H23" s="343"/>
      <c r="I23" s="341">
        <f>E23-G23</f>
        <v>298.97039999999998</v>
      </c>
      <c r="J23" s="342">
        <v>797.37540000000001</v>
      </c>
      <c r="K23" s="129"/>
      <c r="L23" s="158"/>
      <c r="M23" s="158"/>
    </row>
    <row r="24" spans="1:13" ht="14.1" customHeight="1" x14ac:dyDescent="0.3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509.26730000000003</v>
      </c>
      <c r="G24" s="339">
        <f>G25+G31+G32</f>
        <v>240012.95215000003</v>
      </c>
      <c r="H24" s="339"/>
      <c r="I24" s="339">
        <f>I25+I31+I32</f>
        <v>28917.047849999999</v>
      </c>
      <c r="J24" s="340">
        <f>J25+J31+J32</f>
        <v>231908.27005000002</v>
      </c>
      <c r="K24" s="129"/>
      <c r="L24" s="158"/>
      <c r="M24" s="158"/>
    </row>
    <row r="25" spans="1:13" ht="15" customHeight="1" x14ac:dyDescent="0.3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491.49880000000002</v>
      </c>
      <c r="G25" s="345">
        <f>G26+G27+G28+G29</f>
        <v>192927.21625</v>
      </c>
      <c r="H25" s="345"/>
      <c r="I25" s="345">
        <f>I26+I27+I28+I29+I30</f>
        <v>19233.783750000002</v>
      </c>
      <c r="J25" s="346">
        <f>J26+J27+J28+J29+J30</f>
        <v>183827.82585000002</v>
      </c>
      <c r="K25" s="129"/>
      <c r="L25" s="158"/>
      <c r="M25" s="158"/>
    </row>
    <row r="26" spans="1:13" ht="14.1" customHeight="1" x14ac:dyDescent="0.3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87.028099999999995</v>
      </c>
      <c r="G26" s="347">
        <v>48759.139799999997</v>
      </c>
      <c r="H26" s="347">
        <v>1185</v>
      </c>
      <c r="I26" s="347">
        <f>E26-G26+H26</f>
        <v>5486.8602000000028</v>
      </c>
      <c r="J26" s="348">
        <v>47816.951500000003</v>
      </c>
      <c r="K26" s="129"/>
      <c r="L26" s="158"/>
      <c r="M26" s="158"/>
    </row>
    <row r="27" spans="1:13" ht="14.1" customHeight="1" x14ac:dyDescent="0.3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133.4409</v>
      </c>
      <c r="G27" s="347">
        <v>51402.586199999998</v>
      </c>
      <c r="H27" s="347">
        <v>1497</v>
      </c>
      <c r="I27" s="347">
        <f>E27-G27+H27</f>
        <v>2581.4138000000021</v>
      </c>
      <c r="J27" s="348">
        <v>49550.831200000001</v>
      </c>
      <c r="K27" s="129"/>
      <c r="L27" s="158"/>
      <c r="M27" s="158"/>
    </row>
    <row r="28" spans="1:13" ht="14.1" customHeight="1" x14ac:dyDescent="0.3">
      <c r="A28" s="22"/>
      <c r="B28" s="131"/>
      <c r="C28" s="271" t="s">
        <v>69</v>
      </c>
      <c r="D28" s="324">
        <v>51454</v>
      </c>
      <c r="E28" s="347">
        <v>55564</v>
      </c>
      <c r="F28" s="347">
        <v>166.4667</v>
      </c>
      <c r="G28" s="347">
        <v>56323.506500000003</v>
      </c>
      <c r="H28" s="347">
        <v>3312</v>
      </c>
      <c r="I28" s="347">
        <f>E28-G28+H28</f>
        <v>2552.4934999999969</v>
      </c>
      <c r="J28" s="348">
        <v>50265.073550000001</v>
      </c>
      <c r="K28" s="129"/>
      <c r="L28" s="158"/>
      <c r="M28" s="158"/>
    </row>
    <row r="29" spans="1:13" ht="14.1" customHeight="1" x14ac:dyDescent="0.3">
      <c r="A29" s="22"/>
      <c r="B29" s="131"/>
      <c r="C29" s="271" t="s">
        <v>25</v>
      </c>
      <c r="D29" s="324">
        <v>34409</v>
      </c>
      <c r="E29" s="347">
        <v>33849</v>
      </c>
      <c r="F29" s="347">
        <v>104.56310000000001</v>
      </c>
      <c r="G29" s="347">
        <v>36441.983749999999</v>
      </c>
      <c r="H29" s="347">
        <v>2113</v>
      </c>
      <c r="I29" s="347">
        <f>E29-G29+H29</f>
        <v>-479.98374999999942</v>
      </c>
      <c r="J29" s="348">
        <v>36194.969599999997</v>
      </c>
      <c r="K29" s="129"/>
      <c r="L29" s="158"/>
      <c r="M29" s="158"/>
    </row>
    <row r="30" spans="1:13" ht="14.1" customHeight="1" x14ac:dyDescent="0.3">
      <c r="A30" s="22"/>
      <c r="B30" s="131"/>
      <c r="C30" s="271" t="s">
        <v>65</v>
      </c>
      <c r="D30" s="324">
        <v>17200</v>
      </c>
      <c r="E30" s="347">
        <v>17200</v>
      </c>
      <c r="F30" s="347">
        <v>315</v>
      </c>
      <c r="G30" s="347">
        <f>SUM(H26:H29)</f>
        <v>8107</v>
      </c>
      <c r="H30" s="347"/>
      <c r="I30" s="347">
        <f>E30-G30</f>
        <v>9093</v>
      </c>
      <c r="J30" s="346"/>
      <c r="K30" s="129"/>
      <c r="L30" s="158"/>
      <c r="M30" s="158"/>
    </row>
    <row r="31" spans="1:13" ht="14.1" customHeight="1" x14ac:dyDescent="0.3">
      <c r="A31" s="23"/>
      <c r="B31" s="130"/>
      <c r="C31" s="272" t="s">
        <v>18</v>
      </c>
      <c r="D31" s="323">
        <v>33756</v>
      </c>
      <c r="E31" s="345">
        <v>34484</v>
      </c>
      <c r="F31" s="345"/>
      <c r="G31" s="345">
        <v>21010.237400000002</v>
      </c>
      <c r="H31" s="347"/>
      <c r="I31" s="345">
        <f t="shared" ref="I31" si="0">E31-G31</f>
        <v>13473.762599999998</v>
      </c>
      <c r="J31" s="346">
        <v>17971.012999999999</v>
      </c>
      <c r="K31" s="129"/>
      <c r="L31" s="158"/>
      <c r="M31" s="158"/>
    </row>
    <row r="32" spans="1:13" ht="14.1" customHeight="1" x14ac:dyDescent="0.3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17.768500000000003</v>
      </c>
      <c r="G32" s="345">
        <f>G33</f>
        <v>26075.498500000002</v>
      </c>
      <c r="H32" s="347"/>
      <c r="I32" s="345">
        <f>I33+I34</f>
        <v>-3790.4985000000015</v>
      </c>
      <c r="J32" s="346">
        <v>30109.431199999999</v>
      </c>
      <c r="K32" s="129"/>
      <c r="L32" s="158"/>
      <c r="M32" s="158"/>
    </row>
    <row r="33" spans="1:13" ht="14.1" customHeight="1" x14ac:dyDescent="0.3">
      <c r="A33" s="22"/>
      <c r="B33" s="131"/>
      <c r="C33" s="271" t="s">
        <v>10</v>
      </c>
      <c r="D33" s="324">
        <v>22944</v>
      </c>
      <c r="E33" s="347">
        <v>20185</v>
      </c>
      <c r="F33" s="347">
        <f>52.7685-F37</f>
        <v>17.768500000000003</v>
      </c>
      <c r="G33" s="347">
        <f>29510.4985-G37</f>
        <v>26075.498500000002</v>
      </c>
      <c r="H33" s="347">
        <v>741</v>
      </c>
      <c r="I33" s="347">
        <f>E33-G33+H33</f>
        <v>-5149.4985000000015</v>
      </c>
      <c r="J33" s="348">
        <v>30052.935000000001</v>
      </c>
      <c r="K33" s="129"/>
      <c r="L33" s="158"/>
      <c r="M33" s="158"/>
    </row>
    <row r="34" spans="1:13" ht="14.1" customHeight="1" thickBot="1" x14ac:dyDescent="0.35">
      <c r="A34" s="22"/>
      <c r="B34" s="131"/>
      <c r="C34" s="349" t="s">
        <v>67</v>
      </c>
      <c r="D34" s="325">
        <v>2100</v>
      </c>
      <c r="E34" s="350">
        <v>2100</v>
      </c>
      <c r="F34" s="350">
        <f>741-709</f>
        <v>32</v>
      </c>
      <c r="G34" s="350">
        <f>H33</f>
        <v>741</v>
      </c>
      <c r="H34" s="350"/>
      <c r="I34" s="350">
        <f>E34-G34</f>
        <v>1359</v>
      </c>
      <c r="J34" s="351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400">
        <v>4000</v>
      </c>
      <c r="E35" s="352">
        <v>4000</v>
      </c>
      <c r="F35" s="352"/>
      <c r="G35" s="352">
        <v>2839.0464499999998</v>
      </c>
      <c r="H35" s="352"/>
      <c r="I35" s="383">
        <f>E35-G35</f>
        <v>1160.9535500000002</v>
      </c>
      <c r="J35" s="384">
        <v>3288.7640500000002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6">
        <v>687</v>
      </c>
      <c r="E36" s="327">
        <v>687</v>
      </c>
      <c r="F36" s="352"/>
      <c r="G36" s="352">
        <v>409.9316</v>
      </c>
      <c r="H36" s="327"/>
      <c r="I36" s="383">
        <f>E36-G36</f>
        <v>277.0684</v>
      </c>
      <c r="J36" s="416">
        <v>377.8374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26">
        <v>3000</v>
      </c>
      <c r="E37" s="327">
        <v>3000</v>
      </c>
      <c r="F37" s="327">
        <v>35</v>
      </c>
      <c r="G37" s="327">
        <v>3435</v>
      </c>
      <c r="H37" s="382"/>
      <c r="I37" s="383">
        <f>E37-G37</f>
        <v>-435</v>
      </c>
      <c r="J37" s="416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26">
        <v>7000</v>
      </c>
      <c r="E38" s="327">
        <v>7000</v>
      </c>
      <c r="F38" s="327">
        <v>4.3304999999999998</v>
      </c>
      <c r="G38" s="327">
        <v>7000</v>
      </c>
      <c r="H38" s="327"/>
      <c r="I38" s="383">
        <f t="shared" ref="I38:I39" si="1">D38-G38</f>
        <v>0</v>
      </c>
      <c r="J38" s="416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26"/>
      <c r="E39" s="327"/>
      <c r="F39" s="327"/>
      <c r="G39" s="327">
        <v>34</v>
      </c>
      <c r="H39" s="327"/>
      <c r="I39" s="383">
        <f t="shared" si="1"/>
        <v>-34</v>
      </c>
      <c r="J39" s="416">
        <v>28</v>
      </c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2857.4580000000001</v>
      </c>
      <c r="G40" s="199">
        <f>G21+G24+G35+G36+G37+G38+G39</f>
        <v>332100.40750000009</v>
      </c>
      <c r="H40" s="199">
        <f>H26+H27+H28+H29+H33</f>
        <v>8848</v>
      </c>
      <c r="I40" s="308">
        <f>I21+I24+I35+I36+I37+I38+I39</f>
        <v>82425.592499999999</v>
      </c>
      <c r="J40" s="200">
        <f>J21+J24+J35+J36+J37+J38+J39</f>
        <v>316654.58540000004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380"/>
      <c r="E44" s="380"/>
      <c r="F44" s="380"/>
      <c r="G44" s="381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41" t="s">
        <v>2</v>
      </c>
      <c r="D49" s="442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34</v>
      </c>
      <c r="F56" s="196" t="str">
        <f>G20</f>
        <v>LANDET KVANTUM T.O.M UKE 34</v>
      </c>
      <c r="G56" s="196" t="str">
        <f>I20</f>
        <v>RESTKVOTER</v>
      </c>
      <c r="H56" s="197" t="str">
        <f>J20</f>
        <v>LANDET KVANTUM T.O.M. UKE 34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385" t="s">
        <v>35</v>
      </c>
      <c r="D57" s="433"/>
      <c r="E57" s="403">
        <v>51.1477</v>
      </c>
      <c r="F57" s="358">
        <v>1976.0773999999999</v>
      </c>
      <c r="G57" s="438"/>
      <c r="H57" s="401">
        <v>970.48220000000003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34"/>
      <c r="E58" s="387"/>
      <c r="F58" s="408">
        <v>1116.4567999999999</v>
      </c>
      <c r="G58" s="439"/>
      <c r="H58" s="360">
        <v>960.87339999999995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35"/>
      <c r="E59" s="404">
        <v>0.31080000000000002</v>
      </c>
      <c r="F59" s="410">
        <v>56.9467</v>
      </c>
      <c r="G59" s="440"/>
      <c r="H59" s="307">
        <v>111.6036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59">
        <v>7100</v>
      </c>
      <c r="E60" s="405">
        <f>SUM(E61:E63)</f>
        <v>4.5444000000000004</v>
      </c>
      <c r="F60" s="358">
        <f>F61+F62+F63</f>
        <v>7008.4939999999988</v>
      </c>
      <c r="G60" s="408">
        <f>D60-F60</f>
        <v>91.506000000001222</v>
      </c>
      <c r="H60" s="361">
        <f>H61+H62+H63</f>
        <v>6667.0928000000004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6"/>
      <c r="E61" s="388">
        <v>2.0326</v>
      </c>
      <c r="F61" s="370">
        <v>2954.0983999999999</v>
      </c>
      <c r="G61" s="370"/>
      <c r="H61" s="371">
        <v>2726.9548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6"/>
      <c r="E62" s="388">
        <v>1.3865000000000001</v>
      </c>
      <c r="F62" s="370">
        <v>2807.0248999999999</v>
      </c>
      <c r="G62" s="370"/>
      <c r="H62" s="371">
        <v>2647.5005999999998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47"/>
      <c r="E63" s="389">
        <v>1.1253</v>
      </c>
      <c r="F63" s="390">
        <v>1247.3706999999999</v>
      </c>
      <c r="G63" s="390"/>
      <c r="H63" s="402">
        <v>1292.6374000000001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406"/>
      <c r="F64" s="398">
        <v>0.75219999999999998</v>
      </c>
      <c r="G64" s="398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407">
        <v>61.2849</v>
      </c>
      <c r="F65" s="409">
        <v>614.0308</v>
      </c>
      <c r="G65" s="409"/>
      <c r="H65" s="303">
        <v>493.3716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308">
        <f>E57+E58+E59+E60+E64+E65</f>
        <v>117.2878</v>
      </c>
      <c r="F66" s="203">
        <f>F57+F58+F59+F60+F64+F65</f>
        <v>10772.757900000001</v>
      </c>
      <c r="G66" s="203">
        <f>D66-F66</f>
        <v>1452.2420999999995</v>
      </c>
      <c r="H66" s="211">
        <f>H57+H58+H59+H60+H64+H65</f>
        <v>9222.8744999999999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36"/>
      <c r="D67" s="436"/>
      <c r="E67" s="436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8"/>
      <c r="J74" s="158"/>
      <c r="K74" s="116"/>
      <c r="L74" s="137"/>
      <c r="M74" s="137"/>
    </row>
    <row r="75" spans="2:13" ht="16.2" x14ac:dyDescent="0.3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4.4" x14ac:dyDescent="0.3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6.8" thickBot="1" x14ac:dyDescent="0.35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5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3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3">
      <c r="B80" s="254"/>
      <c r="C80" s="437" t="s">
        <v>97</v>
      </c>
      <c r="D80" s="437"/>
      <c r="E80" s="437"/>
      <c r="F80" s="437"/>
      <c r="G80" s="437"/>
      <c r="H80" s="437"/>
      <c r="I80" s="261"/>
      <c r="J80" s="262"/>
      <c r="K80" s="259"/>
      <c r="L80" s="262"/>
      <c r="M80" s="119"/>
    </row>
    <row r="81" spans="1:13" ht="6" customHeight="1" thickBot="1" x14ac:dyDescent="0.35">
      <c r="B81" s="254"/>
      <c r="C81" s="437"/>
      <c r="D81" s="437"/>
      <c r="E81" s="437"/>
      <c r="F81" s="437"/>
      <c r="G81" s="437"/>
      <c r="H81" s="437"/>
      <c r="I81" s="262"/>
      <c r="J81" s="262"/>
      <c r="K81" s="259"/>
      <c r="L81" s="262"/>
      <c r="M81" s="119"/>
    </row>
    <row r="82" spans="1:13" ht="14.1" customHeight="1" x14ac:dyDescent="0.3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9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34</v>
      </c>
      <c r="G84" s="196" t="str">
        <f>G20</f>
        <v>LANDET KVANTUM T.O.M UKE 34</v>
      </c>
      <c r="H84" s="196" t="str">
        <f>I20</f>
        <v>RESTKVOTER</v>
      </c>
      <c r="I84" s="197" t="str">
        <f>J20</f>
        <v>LANDET KVANTUM T.O.M. UKE 34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1468.3108999999999</v>
      </c>
      <c r="G85" s="339">
        <f>G86+G87</f>
        <v>41441.144899999999</v>
      </c>
      <c r="H85" s="339">
        <f>H86+H87</f>
        <v>7901.8551000000025</v>
      </c>
      <c r="I85" s="340">
        <f>I86+I87</f>
        <v>36730.701300000001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6" t="s">
        <v>12</v>
      </c>
      <c r="D86" s="322">
        <v>42974</v>
      </c>
      <c r="E86" s="341">
        <v>48593</v>
      </c>
      <c r="F86" s="341">
        <v>1468.3108999999999</v>
      </c>
      <c r="G86" s="341">
        <v>41184.158799999997</v>
      </c>
      <c r="H86" s="341">
        <f>E86-G86</f>
        <v>7408.8412000000026</v>
      </c>
      <c r="I86" s="342">
        <v>36450.191599999998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256.98610000000002</v>
      </c>
      <c r="H87" s="343">
        <f>E87-G87</f>
        <v>493.01389999999998</v>
      </c>
      <c r="I87" s="344">
        <v>280.50970000000001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537.3732</v>
      </c>
      <c r="G88" s="339">
        <f t="shared" si="2"/>
        <v>41230.479099999997</v>
      </c>
      <c r="H88" s="339">
        <f>H89+H94+H95</f>
        <v>37152.520900000003</v>
      </c>
      <c r="I88" s="340">
        <f t="shared" si="2"/>
        <v>46624.293400000002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509.61150000000004</v>
      </c>
      <c r="G89" s="345">
        <f t="shared" si="3"/>
        <v>29691.421299999998</v>
      </c>
      <c r="H89" s="345">
        <f>H90+H91+H92+H93</f>
        <v>29258.578700000002</v>
      </c>
      <c r="I89" s="346">
        <f t="shared" si="3"/>
        <v>37482.024599999997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91.930899999999994</v>
      </c>
      <c r="G90" s="347">
        <v>4792.2856000000002</v>
      </c>
      <c r="H90" s="347">
        <f t="shared" ref="H90:H96" si="4">E90-G90</f>
        <v>12538.714400000001</v>
      </c>
      <c r="I90" s="348">
        <v>5608.1875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89.011300000000006</v>
      </c>
      <c r="G91" s="347">
        <v>7634.8730999999998</v>
      </c>
      <c r="H91" s="347">
        <f t="shared" si="4"/>
        <v>8518.1268999999993</v>
      </c>
      <c r="I91" s="348">
        <v>9738.4372999999996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1" t="s">
        <v>24</v>
      </c>
      <c r="D92" s="324">
        <v>15573</v>
      </c>
      <c r="E92" s="347">
        <v>17575</v>
      </c>
      <c r="F92" s="347">
        <v>182.8724</v>
      </c>
      <c r="G92" s="347">
        <v>10169.596799999999</v>
      </c>
      <c r="H92" s="347">
        <f t="shared" si="4"/>
        <v>7405.4032000000007</v>
      </c>
      <c r="I92" s="348">
        <v>10851.0772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1" t="s">
        <v>25</v>
      </c>
      <c r="D93" s="324">
        <v>8605</v>
      </c>
      <c r="E93" s="347">
        <v>7891</v>
      </c>
      <c r="F93" s="347">
        <v>145.79689999999999</v>
      </c>
      <c r="G93" s="347">
        <v>7094.6657999999998</v>
      </c>
      <c r="H93" s="347">
        <f t="shared" si="4"/>
        <v>796.33420000000024</v>
      </c>
      <c r="I93" s="348">
        <v>11284.3226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2" t="s">
        <v>32</v>
      </c>
      <c r="D94" s="323">
        <v>12841</v>
      </c>
      <c r="E94" s="345">
        <v>12992</v>
      </c>
      <c r="F94" s="345"/>
      <c r="G94" s="345">
        <v>10053.8297</v>
      </c>
      <c r="H94" s="345">
        <f t="shared" si="4"/>
        <v>2938.1702999999998</v>
      </c>
      <c r="I94" s="346">
        <v>7162.0623999999998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3" t="s">
        <v>63</v>
      </c>
      <c r="D95" s="332">
        <v>5707</v>
      </c>
      <c r="E95" s="356">
        <v>6441</v>
      </c>
      <c r="F95" s="356">
        <v>27.761700000000001</v>
      </c>
      <c r="G95" s="356">
        <v>1485.2281</v>
      </c>
      <c r="H95" s="356">
        <f t="shared" si="4"/>
        <v>4955.7718999999997</v>
      </c>
      <c r="I95" s="357">
        <v>1980.2064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415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26">
        <v>300</v>
      </c>
      <c r="E97" s="327">
        <v>300</v>
      </c>
      <c r="F97" s="327">
        <v>0.90949999999999998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4" t="s">
        <v>14</v>
      </c>
      <c r="D98" s="326"/>
      <c r="E98" s="327"/>
      <c r="F98" s="327"/>
      <c r="G98" s="327">
        <v>73</v>
      </c>
      <c r="H98" s="327">
        <f>D98-G98</f>
        <v>-73</v>
      </c>
      <c r="I98" s="334">
        <v>160</v>
      </c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7">
        <f t="shared" si="6"/>
        <v>2006.5935999999999</v>
      </c>
      <c r="G99" s="417">
        <f t="shared" si="6"/>
        <v>83070.136599999998</v>
      </c>
      <c r="H99" s="226">
        <f>H85+H88+H96+H97+H98</f>
        <v>45264.863400000002</v>
      </c>
      <c r="I99" s="200">
        <f>I85+I88+I96+I97+I98</f>
        <v>83840.137100000007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34</v>
      </c>
      <c r="G118" s="196" t="str">
        <f>G20</f>
        <v>LANDET KVANTUM T.O.M UKE 34</v>
      </c>
      <c r="H118" s="196" t="str">
        <f>I20</f>
        <v>RESTKVOTER</v>
      </c>
      <c r="I118" s="197" t="str">
        <f>J20</f>
        <v>LANDET KVANTUM T.O.M. UKE 34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5" t="s">
        <v>16</v>
      </c>
      <c r="D119" s="238">
        <f>D120+D121+D122</f>
        <v>48557</v>
      </c>
      <c r="E119" s="386">
        <f>E120+E121+E122</f>
        <v>49595</v>
      </c>
      <c r="F119" s="238">
        <f>F120+F121+F122</f>
        <v>823.10500000000002</v>
      </c>
      <c r="G119" s="238">
        <f>G120+G121+G122</f>
        <v>27920.961300000003</v>
      </c>
      <c r="H119" s="358">
        <f>D119-G119</f>
        <v>20636.038699999997</v>
      </c>
      <c r="I119" s="361">
        <f>I120+I121+I122</f>
        <v>23276.100399999999</v>
      </c>
      <c r="J119" s="158"/>
      <c r="K119" s="129"/>
      <c r="L119" s="158"/>
      <c r="M119" s="158"/>
    </row>
    <row r="120" spans="2:13" ht="14.1" customHeight="1" x14ac:dyDescent="0.3">
      <c r="B120" s="9"/>
      <c r="C120" s="266" t="s">
        <v>12</v>
      </c>
      <c r="D120" s="250">
        <v>38846</v>
      </c>
      <c r="E120" s="391">
        <v>39955</v>
      </c>
      <c r="F120" s="250">
        <v>823.10500000000002</v>
      </c>
      <c r="G120" s="250">
        <v>23982.189900000001</v>
      </c>
      <c r="H120" s="362">
        <f t="shared" ref="H120:H126" si="7">E120-G120</f>
        <v>15972.810099999999</v>
      </c>
      <c r="I120" s="363">
        <v>19268.731899999999</v>
      </c>
      <c r="J120" s="158"/>
      <c r="K120" s="129"/>
      <c r="L120" s="158"/>
      <c r="M120" s="158"/>
    </row>
    <row r="121" spans="2:13" ht="14.1" customHeight="1" x14ac:dyDescent="0.3">
      <c r="B121" s="9"/>
      <c r="C121" s="266" t="s">
        <v>11</v>
      </c>
      <c r="D121" s="250">
        <v>9211</v>
      </c>
      <c r="E121" s="391">
        <v>9140</v>
      </c>
      <c r="F121" s="250"/>
      <c r="G121" s="250">
        <v>3938.7714000000001</v>
      </c>
      <c r="H121" s="362">
        <f t="shared" si="7"/>
        <v>5201.2286000000004</v>
      </c>
      <c r="I121" s="363">
        <v>4007.3685</v>
      </c>
      <c r="J121" s="158"/>
      <c r="K121" s="129"/>
      <c r="L121" s="158"/>
      <c r="M121" s="158"/>
    </row>
    <row r="122" spans="2:13" ht="15" thickBot="1" x14ac:dyDescent="0.35">
      <c r="B122" s="9"/>
      <c r="C122" s="267" t="s">
        <v>42</v>
      </c>
      <c r="D122" s="251">
        <v>500</v>
      </c>
      <c r="E122" s="392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68" t="s">
        <v>41</v>
      </c>
      <c r="D123" s="301">
        <v>32809</v>
      </c>
      <c r="E123" s="236">
        <v>31815</v>
      </c>
      <c r="F123" s="301">
        <v>1358.643</v>
      </c>
      <c r="G123" s="301">
        <v>28016.369200000001</v>
      </c>
      <c r="H123" s="304">
        <f t="shared" si="7"/>
        <v>3798.630799999999</v>
      </c>
      <c r="I123" s="306">
        <v>23221.763599999998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902.8590999999999</v>
      </c>
      <c r="G124" s="231">
        <f>G133+G130+G125</f>
        <v>30078.433099999998</v>
      </c>
      <c r="H124" s="366">
        <f t="shared" si="7"/>
        <v>21349.566900000002</v>
      </c>
      <c r="I124" s="367">
        <f>I125+I130+I133</f>
        <v>36770.4476</v>
      </c>
      <c r="J124" s="119"/>
      <c r="K124" s="129"/>
      <c r="L124" s="158"/>
      <c r="M124" s="158"/>
    </row>
    <row r="125" spans="2:13" ht="15.75" customHeight="1" x14ac:dyDescent="0.3">
      <c r="B125" s="2"/>
      <c r="C125" s="270" t="s">
        <v>64</v>
      </c>
      <c r="D125" s="397">
        <f>D126+D127+D128+D129</f>
        <v>38234</v>
      </c>
      <c r="E125" s="393">
        <f>E126+E127+E128+E129</f>
        <v>38250</v>
      </c>
      <c r="F125" s="397">
        <f>F126+F127+F128+F129</f>
        <v>720.75739999999996</v>
      </c>
      <c r="G125" s="397">
        <f>G126+G127+G129+G128</f>
        <v>22858.077099999999</v>
      </c>
      <c r="H125" s="368">
        <f t="shared" si="7"/>
        <v>15391.922900000001</v>
      </c>
      <c r="I125" s="369">
        <f>I126+I127+I128+I129</f>
        <v>28581.227999999999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1" t="s">
        <v>22</v>
      </c>
      <c r="D126" s="246">
        <v>10943</v>
      </c>
      <c r="E126" s="235">
        <v>12070</v>
      </c>
      <c r="F126" s="246">
        <v>174.3364</v>
      </c>
      <c r="G126" s="246">
        <v>3910.3229999999999</v>
      </c>
      <c r="H126" s="370">
        <f t="shared" si="7"/>
        <v>8159.6769999999997</v>
      </c>
      <c r="I126" s="371">
        <v>4449.5668999999998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1" t="s">
        <v>23</v>
      </c>
      <c r="D127" s="246">
        <v>10198</v>
      </c>
      <c r="E127" s="235">
        <v>10860</v>
      </c>
      <c r="F127" s="246">
        <v>184.15199999999999</v>
      </c>
      <c r="G127" s="246">
        <v>5723.8630999999996</v>
      </c>
      <c r="H127" s="370">
        <f>E127-G127</f>
        <v>5136.1369000000004</v>
      </c>
      <c r="I127" s="371">
        <v>7454.8647000000001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1" t="s">
        <v>24</v>
      </c>
      <c r="D128" s="246">
        <v>9687</v>
      </c>
      <c r="E128" s="235">
        <v>9306</v>
      </c>
      <c r="F128" s="246">
        <v>182.28380000000001</v>
      </c>
      <c r="G128" s="246">
        <v>6315.1575999999995</v>
      </c>
      <c r="H128" s="370">
        <f t="shared" ref="H128:H134" si="8">E128-G128</f>
        <v>2990.8424000000005</v>
      </c>
      <c r="I128" s="371">
        <v>8268.5015999999996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1" t="s">
        <v>25</v>
      </c>
      <c r="D129" s="246">
        <v>7406</v>
      </c>
      <c r="E129" s="235">
        <v>6014</v>
      </c>
      <c r="F129" s="246">
        <v>179.98519999999999</v>
      </c>
      <c r="G129" s="246">
        <v>6908.7334000000001</v>
      </c>
      <c r="H129" s="370">
        <f t="shared" si="8"/>
        <v>-894.73340000000007</v>
      </c>
      <c r="I129" s="371">
        <v>8408.2947999999997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2" t="s">
        <v>18</v>
      </c>
      <c r="D130" s="239">
        <f>D131+D132</f>
        <v>5486</v>
      </c>
      <c r="E130" s="394">
        <f>E131+E132</f>
        <v>6070</v>
      </c>
      <c r="F130" s="239"/>
      <c r="G130" s="239">
        <v>3659.9481999999998</v>
      </c>
      <c r="H130" s="372">
        <f t="shared" si="8"/>
        <v>2410.0518000000002</v>
      </c>
      <c r="I130" s="373">
        <v>3838.0477000000001</v>
      </c>
      <c r="J130" s="39"/>
      <c r="K130" s="129"/>
      <c r="L130" s="158"/>
      <c r="M130" s="158"/>
    </row>
    <row r="131" spans="2:13" ht="14.1" customHeight="1" x14ac:dyDescent="0.3">
      <c r="B131" s="9"/>
      <c r="C131" s="271" t="s">
        <v>43</v>
      </c>
      <c r="D131" s="246">
        <v>4986</v>
      </c>
      <c r="E131" s="395">
        <v>5570</v>
      </c>
      <c r="F131" s="246"/>
      <c r="G131" s="246">
        <v>3650.7046999999998</v>
      </c>
      <c r="H131" s="374">
        <f t="shared" si="8"/>
        <v>1919.2953000000002</v>
      </c>
      <c r="I131" s="375">
        <v>3749.3966</v>
      </c>
      <c r="J131" s="119"/>
      <c r="K131" s="129"/>
      <c r="L131" s="158"/>
      <c r="M131" s="158"/>
    </row>
    <row r="132" spans="2:13" ht="14.1" customHeight="1" x14ac:dyDescent="0.3">
      <c r="B132" s="20"/>
      <c r="C132" s="271" t="s">
        <v>44</v>
      </c>
      <c r="D132" s="246">
        <v>500</v>
      </c>
      <c r="E132" s="395">
        <v>500</v>
      </c>
      <c r="F132" s="246"/>
      <c r="G132" s="246">
        <f>G130-G131</f>
        <v>9.24350000000004</v>
      </c>
      <c r="H132" s="374">
        <f t="shared" si="8"/>
        <v>490.75649999999996</v>
      </c>
      <c r="I132" s="375">
        <f>I130-I131</f>
        <v>88.651100000000042</v>
      </c>
      <c r="J132" s="39"/>
      <c r="K132" s="129"/>
      <c r="L132" s="158"/>
      <c r="M132" s="158"/>
    </row>
    <row r="133" spans="2:13" ht="15" thickBot="1" x14ac:dyDescent="0.35">
      <c r="B133" s="9"/>
      <c r="C133" s="273" t="s">
        <v>63</v>
      </c>
      <c r="D133" s="263">
        <v>6982</v>
      </c>
      <c r="E133" s="396">
        <v>7108</v>
      </c>
      <c r="F133" s="263">
        <v>182.10169999999999</v>
      </c>
      <c r="G133" s="263">
        <v>3560.4078</v>
      </c>
      <c r="H133" s="376">
        <f t="shared" si="8"/>
        <v>3547.5922</v>
      </c>
      <c r="I133" s="377">
        <v>4351.1719000000003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69" t="s">
        <v>13</v>
      </c>
      <c r="D134" s="231">
        <v>132</v>
      </c>
      <c r="E134" s="236">
        <v>132</v>
      </c>
      <c r="F134" s="231"/>
      <c r="G134" s="231">
        <v>5.1165000000000003</v>
      </c>
      <c r="H134" s="398">
        <f t="shared" si="8"/>
        <v>126.8835</v>
      </c>
      <c r="I134" s="399">
        <v>5.2873999999999999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4" t="s">
        <v>71</v>
      </c>
      <c r="D135" s="302">
        <v>2000</v>
      </c>
      <c r="E135" s="305">
        <v>2000</v>
      </c>
      <c r="F135" s="302">
        <v>10.0845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229"/>
      <c r="E137" s="240"/>
      <c r="F137" s="229">
        <v>17</v>
      </c>
      <c r="G137" s="229">
        <v>251</v>
      </c>
      <c r="H137" s="240">
        <f>E137-G137</f>
        <v>-251</v>
      </c>
      <c r="I137" s="303">
        <v>375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3111.6916000000001</v>
      </c>
      <c r="G138" s="188">
        <f>G119+G123+G124+G134+G135+G136+G137</f>
        <v>88441.160100000008</v>
      </c>
      <c r="H138" s="203">
        <f>E138-G138</f>
        <v>46778.839899999992</v>
      </c>
      <c r="I138" s="200">
        <f>I119+I123+I124+I134+I135+I136+I137</f>
        <v>85818.826000000001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41" t="s">
        <v>2</v>
      </c>
      <c r="D148" s="442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34</v>
      </c>
      <c r="F157" s="70" t="str">
        <f>G20</f>
        <v>LANDET KVANTUM T.O.M UKE 34</v>
      </c>
      <c r="G157" s="70" t="str">
        <f>I20</f>
        <v>RESTKVOTER</v>
      </c>
      <c r="H157" s="93" t="str">
        <f>J20</f>
        <v>LANDET KVANTUM T.O.M. UKE 34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485.18689999999998</v>
      </c>
      <c r="F158" s="185">
        <v>13274.829100000001</v>
      </c>
      <c r="G158" s="185">
        <f>D158-F158</f>
        <v>4202.1708999999992</v>
      </c>
      <c r="H158" s="223">
        <v>12928.5885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>
        <v>0.01</v>
      </c>
      <c r="F159" s="185">
        <v>5.6186999999999996</v>
      </c>
      <c r="G159" s="185">
        <f>D159-F159</f>
        <v>94.381299999999996</v>
      </c>
      <c r="H159" s="223">
        <v>19.410499999999999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485.19689999999997</v>
      </c>
      <c r="F161" s="187">
        <f>SUM(F158:F160)</f>
        <v>13280.447800000002</v>
      </c>
      <c r="G161" s="187">
        <f>D161-F161</f>
        <v>4319.5521999999983</v>
      </c>
      <c r="H161" s="210">
        <f>SUM(H158:H160)</f>
        <v>12947.999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46" t="s">
        <v>1</v>
      </c>
      <c r="C164" s="447"/>
      <c r="D164" s="447"/>
      <c r="E164" s="447"/>
      <c r="F164" s="447"/>
      <c r="G164" s="447"/>
      <c r="H164" s="447"/>
      <c r="I164" s="447"/>
      <c r="J164" s="447"/>
      <c r="K164" s="448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41" t="s">
        <v>2</v>
      </c>
      <c r="D166" s="442"/>
      <c r="E166" s="441" t="s">
        <v>56</v>
      </c>
      <c r="F166" s="442"/>
      <c r="G166" s="441" t="s">
        <v>57</v>
      </c>
      <c r="H166" s="442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43" t="s">
        <v>8</v>
      </c>
      <c r="C175" s="444"/>
      <c r="D175" s="444"/>
      <c r="E175" s="444"/>
      <c r="F175" s="444"/>
      <c r="G175" s="444"/>
      <c r="H175" s="444"/>
      <c r="I175" s="444"/>
      <c r="J175" s="444"/>
      <c r="K175" s="445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34</v>
      </c>
      <c r="G177" s="70" t="str">
        <f>G20</f>
        <v>LANDET KVANTUM T.O.M UKE 34</v>
      </c>
      <c r="H177" s="70" t="str">
        <f>I20</f>
        <v>RESTKVOTER</v>
      </c>
      <c r="I177" s="93" t="str">
        <f>J20</f>
        <v>LANDET KVANTUM T.O.M. UKE 34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216.50569999999999</v>
      </c>
      <c r="G178" s="232">
        <f t="shared" si="10"/>
        <v>36227.209000000003</v>
      </c>
      <c r="H178" s="312">
        <f t="shared" si="10"/>
        <v>3652.7909999999997</v>
      </c>
      <c r="I178" s="317">
        <f>I179+I180+I181+I182</f>
        <v>21374.281599999998</v>
      </c>
      <c r="J178" s="81"/>
      <c r="K178" s="58"/>
      <c r="L178" s="194"/>
      <c r="M178" s="194"/>
    </row>
    <row r="179" spans="1:13" ht="14.1" customHeight="1" x14ac:dyDescent="0.3">
      <c r="B179" s="50"/>
      <c r="C179" s="300" t="s">
        <v>12</v>
      </c>
      <c r="D179" s="294">
        <v>24096</v>
      </c>
      <c r="E179" s="310">
        <v>25535</v>
      </c>
      <c r="F179" s="294">
        <v>24.163900000000002</v>
      </c>
      <c r="G179" s="294">
        <v>29237.8917</v>
      </c>
      <c r="H179" s="310">
        <f>E179-G179</f>
        <v>-3702.8917000000001</v>
      </c>
      <c r="I179" s="315">
        <v>14145.0856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4">
        <v>6272</v>
      </c>
      <c r="E180" s="310">
        <v>6646</v>
      </c>
      <c r="F180" s="294"/>
      <c r="G180" s="294">
        <v>2382.7757000000001</v>
      </c>
      <c r="H180" s="310">
        <f t="shared" ref="H180:H182" si="11">E180-G180</f>
        <v>4263.2242999999999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4">
        <v>1758</v>
      </c>
      <c r="E181" s="310">
        <v>1794</v>
      </c>
      <c r="F181" s="294">
        <v>40.8018</v>
      </c>
      <c r="G181" s="294">
        <v>1445.4992999999999</v>
      </c>
      <c r="H181" s="310">
        <f t="shared" si="11"/>
        <v>348.50070000000005</v>
      </c>
      <c r="I181" s="315">
        <v>2349.9342999999999</v>
      </c>
      <c r="J181" s="81"/>
      <c r="K181" s="58"/>
      <c r="L181" s="194"/>
      <c r="M181" s="194"/>
    </row>
    <row r="182" spans="1:13" ht="14.1" customHeight="1" thickBot="1" x14ac:dyDescent="0.35">
      <c r="B182" s="50"/>
      <c r="C182" s="411" t="s">
        <v>49</v>
      </c>
      <c r="D182" s="412">
        <v>5883</v>
      </c>
      <c r="E182" s="413">
        <v>5905</v>
      </c>
      <c r="F182" s="412">
        <v>151.54</v>
      </c>
      <c r="G182" s="412">
        <v>3161.0423000000001</v>
      </c>
      <c r="H182" s="413">
        <f t="shared" si="11"/>
        <v>2743.9576999999999</v>
      </c>
      <c r="I182" s="414">
        <v>3238.3586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2" t="s">
        <v>41</v>
      </c>
      <c r="D183" s="295">
        <v>5500</v>
      </c>
      <c r="E183" s="314">
        <v>5500</v>
      </c>
      <c r="F183" s="295">
        <v>14.048999999999999</v>
      </c>
      <c r="G183" s="295">
        <v>2604.2946000000002</v>
      </c>
      <c r="H183" s="314">
        <f>E183-G183</f>
        <v>2895.7053999999998</v>
      </c>
      <c r="I183" s="319">
        <v>2279.7179999999998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2">
        <v>8000</v>
      </c>
      <c r="F184" s="232">
        <f>F185+F186</f>
        <v>38.2241</v>
      </c>
      <c r="G184" s="232">
        <f>G185+G186</f>
        <v>3787.8711000000003</v>
      </c>
      <c r="H184" s="312">
        <f>E184-G184</f>
        <v>4212.1288999999997</v>
      </c>
      <c r="I184" s="317">
        <f>I185+I186</f>
        <v>2185.5376999999999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4"/>
      <c r="E185" s="310"/>
      <c r="F185" s="294"/>
      <c r="G185" s="294">
        <v>1496.5785000000001</v>
      </c>
      <c r="H185" s="310"/>
      <c r="I185" s="315">
        <v>983.49950000000001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3"/>
      <c r="F186" s="234">
        <v>38.2241</v>
      </c>
      <c r="G186" s="234">
        <v>2291.2926000000002</v>
      </c>
      <c r="H186" s="313"/>
      <c r="I186" s="318">
        <v>1202.0382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5">
        <v>10</v>
      </c>
      <c r="E187" s="314">
        <v>10</v>
      </c>
      <c r="F187" s="295"/>
      <c r="G187" s="295">
        <v>14.4122</v>
      </c>
      <c r="H187" s="314">
        <f>E187-G187</f>
        <v>-4.4122000000000003</v>
      </c>
      <c r="I187" s="319">
        <v>0.3024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1"/>
      <c r="F188" s="233">
        <v>1</v>
      </c>
      <c r="G188" s="233">
        <v>26</v>
      </c>
      <c r="H188" s="311">
        <f>D188-G188</f>
        <v>-26</v>
      </c>
      <c r="I188" s="316">
        <v>71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269.77879999999999</v>
      </c>
      <c r="G189" s="188">
        <f>G178+G183+G184+G187+G188</f>
        <v>42659.786899999999</v>
      </c>
      <c r="H189" s="203">
        <f>H178+H183+H184+H187+H188</f>
        <v>10730.213099999999</v>
      </c>
      <c r="I189" s="200">
        <f>I178+I183+I184+I187+I188</f>
        <v>25910.8397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379"/>
      <c r="D190" s="67"/>
      <c r="E190" s="67"/>
      <c r="F190" s="67"/>
      <c r="G190" s="67"/>
      <c r="H190" s="378"/>
      <c r="I190" s="378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46" t="s">
        <v>1</v>
      </c>
      <c r="C194" s="447"/>
      <c r="D194" s="447"/>
      <c r="E194" s="447"/>
      <c r="F194" s="447"/>
      <c r="G194" s="447"/>
      <c r="H194" s="447"/>
      <c r="I194" s="447"/>
      <c r="J194" s="447"/>
      <c r="K194" s="448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41" t="s">
        <v>2</v>
      </c>
      <c r="D196" s="442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43" t="s">
        <v>8</v>
      </c>
      <c r="C204" s="444"/>
      <c r="D204" s="444"/>
      <c r="E204" s="444"/>
      <c r="F204" s="444"/>
      <c r="G204" s="444"/>
      <c r="H204" s="444"/>
      <c r="I204" s="444"/>
      <c r="J204" s="444"/>
      <c r="K204" s="445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34</v>
      </c>
      <c r="F206" s="70" t="str">
        <f>G20</f>
        <v>LANDET KVANTUM T.O.M UKE 34</v>
      </c>
      <c r="G206" s="70" t="str">
        <f>I20</f>
        <v>RESTKVOTER</v>
      </c>
      <c r="H206" s="93" t="str">
        <f>J20</f>
        <v>LANDET KVANTUM T.O.M. UKE 34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10.8079</v>
      </c>
      <c r="F207" s="185">
        <v>784.58759999999995</v>
      </c>
      <c r="G207" s="185"/>
      <c r="H207" s="223">
        <v>1068.8938000000001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39.853900000000003</v>
      </c>
      <c r="F208" s="185">
        <v>2602.2660000000001</v>
      </c>
      <c r="G208" s="185"/>
      <c r="H208" s="223">
        <v>2824.2276000000002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/>
      <c r="F209" s="186">
        <v>7.5460000000000003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11.281599999999999</v>
      </c>
      <c r="G210" s="186"/>
      <c r="H210" s="224">
        <v>25.795100000000001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50.661799999999999</v>
      </c>
      <c r="F211" s="187">
        <f>SUM(F207:F210)</f>
        <v>3405.6811999999995</v>
      </c>
      <c r="G211" s="187">
        <f>D211-F211</f>
        <v>2879.3188000000005</v>
      </c>
      <c r="H211" s="210">
        <f>H207+H208+H209+H210</f>
        <v>3918.9164999999998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34
&amp;"-,Normal"&amp;11(iht. motatte landings- og sluttsedler fra fiskesalgslagene; alle tallstørrelser i hele tonn)&amp;R29.08.2017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UKE_34_2017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2017-08-15T08:58:40Z</cp:lastPrinted>
  <dcterms:created xsi:type="dcterms:W3CDTF">2011-07-06T12:13:20Z</dcterms:created>
  <dcterms:modified xsi:type="dcterms:W3CDTF">2017-08-29T07:05:02Z</dcterms:modified>
</cp:coreProperties>
</file>