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kjgra\03 - Ukesstatistikk\Excel\2019\UKE 39\"/>
    </mc:Choice>
  </mc:AlternateContent>
  <bookViews>
    <workbookView xWindow="0" yWindow="0" windowWidth="15330" windowHeight="7215" tabRatio="413"/>
  </bookViews>
  <sheets>
    <sheet name="UKE_39_2019" sheetId="1" r:id="rId1"/>
  </sheets>
  <definedNames>
    <definedName name="Z_14D440E4_F18A_4F78_9989_38C1B133222D_.wvu.Cols" localSheetId="0" hidden="1">UKE_39_2019!#REF!</definedName>
    <definedName name="Z_14D440E4_F18A_4F78_9989_38C1B133222D_.wvu.PrintArea" localSheetId="0" hidden="1">UKE_39_2019!$B$1:$M$247</definedName>
    <definedName name="Z_14D440E4_F18A_4F78_9989_38C1B133222D_.wvu.Rows" localSheetId="0" hidden="1">UKE_39_2019!$359:$1048576,UKE_39_2019!$248:$358</definedName>
  </definedNames>
  <calcPr calcId="162913" refMode="R1C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F137" i="1" l="1"/>
  <c r="G122" i="1"/>
  <c r="G128" i="1"/>
  <c r="G127" i="1"/>
  <c r="G126" i="1"/>
  <c r="I25" i="1"/>
  <c r="G32" i="1"/>
  <c r="F32" i="1"/>
  <c r="J32" i="1"/>
  <c r="F36" i="1" l="1"/>
  <c r="G33" i="1" l="1"/>
  <c r="F33" i="1" s="1"/>
  <c r="G24" i="1" l="1"/>
  <c r="G29" i="1"/>
  <c r="F29" i="1" s="1"/>
  <c r="I30" i="1"/>
  <c r="E24" i="1"/>
  <c r="G184" i="1"/>
  <c r="F184" i="1"/>
  <c r="J24" i="1"/>
  <c r="I29" i="1" l="1"/>
  <c r="G207" i="1"/>
  <c r="G208" i="1"/>
  <c r="G209" i="1"/>
  <c r="G210" i="1"/>
  <c r="F131" i="1" l="1"/>
  <c r="G131" i="1"/>
  <c r="F24" i="1" l="1"/>
  <c r="D228" i="1" l="1"/>
  <c r="E243" i="1"/>
  <c r="E178" i="1" l="1"/>
  <c r="E189" i="1" s="1"/>
  <c r="J31" i="1" l="1"/>
  <c r="J23" i="1" s="1"/>
  <c r="F31" i="1" l="1"/>
  <c r="F23" i="1" s="1"/>
  <c r="H40" i="1"/>
  <c r="E130" i="1" l="1"/>
  <c r="E20" i="1"/>
  <c r="E31" i="1"/>
  <c r="E23" i="1" l="1"/>
  <c r="I21" i="1" l="1"/>
  <c r="D31" i="1" l="1"/>
  <c r="D24" i="1"/>
  <c r="D20" i="1"/>
  <c r="D89" i="1"/>
  <c r="D88" i="1" s="1"/>
  <c r="D85" i="1"/>
  <c r="D178" i="1"/>
  <c r="D189" i="1" s="1"/>
  <c r="D129" i="1"/>
  <c r="D124" i="1"/>
  <c r="D118" i="1"/>
  <c r="D99" i="1" l="1"/>
  <c r="D23" i="1"/>
  <c r="D40" i="1" s="1"/>
  <c r="D123" i="1"/>
  <c r="D137" i="1" s="1"/>
  <c r="D112" i="1" l="1"/>
  <c r="F60" i="1" l="1"/>
  <c r="E60" i="1"/>
  <c r="H60" i="1"/>
  <c r="H66" i="1" s="1"/>
  <c r="D200" i="1"/>
  <c r="D152" i="1"/>
  <c r="H112" i="1"/>
  <c r="F112" i="1"/>
  <c r="H78" i="1"/>
  <c r="F78" i="1"/>
  <c r="D78" i="1"/>
  <c r="D53" i="1"/>
  <c r="H14" i="1"/>
  <c r="F14" i="1"/>
  <c r="D14" i="1"/>
  <c r="E40" i="1" l="1"/>
  <c r="H171" i="1"/>
  <c r="F171" i="1"/>
  <c r="D243" i="1" l="1"/>
  <c r="I239" i="1"/>
  <c r="G239" i="1"/>
  <c r="H239" i="1" s="1"/>
  <c r="F239" i="1"/>
  <c r="I236" i="1"/>
  <c r="G236" i="1"/>
  <c r="H236" i="1" s="1"/>
  <c r="F236" i="1"/>
  <c r="I233" i="1"/>
  <c r="G233" i="1"/>
  <c r="H233" i="1" s="1"/>
  <c r="F233" i="1"/>
  <c r="H243" i="1" l="1"/>
  <c r="F243" i="1"/>
  <c r="I243" i="1"/>
  <c r="G243" i="1"/>
  <c r="G59" i="1" l="1"/>
  <c r="G57" i="1"/>
  <c r="E124" i="1" l="1"/>
  <c r="E123" i="1" s="1"/>
  <c r="D66" i="1" l="1"/>
  <c r="H187" i="1" l="1"/>
  <c r="H183" i="1"/>
  <c r="H182" i="1"/>
  <c r="H181" i="1"/>
  <c r="H180" i="1"/>
  <c r="H179" i="1"/>
  <c r="H136" i="1" l="1"/>
  <c r="H135" i="1"/>
  <c r="H134" i="1"/>
  <c r="H133" i="1"/>
  <c r="H132" i="1"/>
  <c r="H130" i="1"/>
  <c r="H126" i="1"/>
  <c r="H127" i="1"/>
  <c r="H128" i="1"/>
  <c r="H125" i="1"/>
  <c r="H122" i="1"/>
  <c r="H121" i="1"/>
  <c r="H120" i="1"/>
  <c r="H119" i="1"/>
  <c r="H98" i="1"/>
  <c r="H96" i="1"/>
  <c r="H95" i="1"/>
  <c r="H94" i="1"/>
  <c r="H91" i="1"/>
  <c r="H92" i="1"/>
  <c r="H93" i="1"/>
  <c r="H90" i="1"/>
  <c r="H87" i="1"/>
  <c r="H86" i="1"/>
  <c r="I36" i="1"/>
  <c r="I35" i="1"/>
  <c r="I34" i="1"/>
  <c r="I32" i="1"/>
  <c r="I26" i="1"/>
  <c r="I27" i="1"/>
  <c r="I28" i="1"/>
  <c r="I22" i="1"/>
  <c r="I24" i="1" l="1"/>
  <c r="I20" i="1"/>
  <c r="H124" i="1"/>
  <c r="H118" i="1"/>
  <c r="H97" i="1" l="1"/>
  <c r="I184" i="1" l="1"/>
  <c r="I33" i="1" l="1"/>
  <c r="F124" i="1" l="1"/>
  <c r="F123" i="1" s="1"/>
  <c r="F178" i="1" l="1"/>
  <c r="G178" i="1"/>
  <c r="I131" i="1" l="1"/>
  <c r="I118" i="1"/>
  <c r="I124" i="1"/>
  <c r="I123" i="1" s="1"/>
  <c r="G31" i="1"/>
  <c r="G23" i="1" s="1"/>
  <c r="I137" i="1" l="1"/>
  <c r="I178" i="1"/>
  <c r="I31" i="1" l="1"/>
  <c r="H89" i="1"/>
  <c r="H88" i="1" s="1"/>
  <c r="I23" i="1" l="1"/>
  <c r="F189" i="1" l="1"/>
  <c r="H184" i="1"/>
  <c r="I189" i="1"/>
  <c r="H131" i="1"/>
  <c r="D211" i="1" l="1"/>
  <c r="F161" i="1" l="1"/>
  <c r="E161" i="1"/>
  <c r="D161" i="1"/>
  <c r="G160" i="1"/>
  <c r="G159" i="1"/>
  <c r="G158" i="1"/>
  <c r="H129" i="1"/>
  <c r="H123" i="1" s="1"/>
  <c r="G124" i="1"/>
  <c r="G123" i="1" s="1"/>
  <c r="G137" i="1" s="1"/>
  <c r="G118" i="1"/>
  <c r="F118" i="1"/>
  <c r="E118" i="1"/>
  <c r="E137" i="1" s="1"/>
  <c r="G64" i="1"/>
  <c r="F66" i="1"/>
  <c r="G66" i="1" s="1"/>
  <c r="E66" i="1"/>
  <c r="G161" i="1" l="1"/>
  <c r="G60" i="1"/>
  <c r="H137" i="1" l="1"/>
  <c r="I89" i="1"/>
  <c r="I88" i="1" s="1"/>
  <c r="G89" i="1"/>
  <c r="G88" i="1" s="1"/>
  <c r="F89" i="1"/>
  <c r="F88" i="1" s="1"/>
  <c r="E89" i="1"/>
  <c r="E88" i="1" s="1"/>
  <c r="H85" i="1"/>
  <c r="I85" i="1"/>
  <c r="G85" i="1"/>
  <c r="F85" i="1"/>
  <c r="E85" i="1"/>
  <c r="F84" i="1"/>
  <c r="G84" i="1"/>
  <c r="H84" i="1"/>
  <c r="I84" i="1"/>
  <c r="I39" i="1"/>
  <c r="I37" i="1"/>
  <c r="J20" i="1"/>
  <c r="J40" i="1" s="1"/>
  <c r="G20" i="1"/>
  <c r="G40" i="1" s="1"/>
  <c r="F20" i="1"/>
  <c r="F40" i="1" s="1"/>
  <c r="I40" i="1" l="1"/>
  <c r="E99" i="1"/>
  <c r="I99" i="1"/>
  <c r="H99" i="1"/>
  <c r="G99" i="1"/>
  <c r="F99" i="1"/>
  <c r="F211" i="1" l="1"/>
  <c r="E211" i="1" l="1"/>
  <c r="G189" i="1" l="1"/>
  <c r="H211" i="1" l="1"/>
  <c r="H161" i="1" l="1"/>
  <c r="G211" i="1" l="1"/>
  <c r="H206" i="1"/>
  <c r="I232" i="1" s="1"/>
  <c r="G206" i="1"/>
  <c r="F206" i="1"/>
  <c r="G232" i="1" s="1"/>
  <c r="E206" i="1"/>
  <c r="F232" i="1" s="1"/>
  <c r="H188" i="1"/>
  <c r="I177" i="1"/>
  <c r="H177" i="1"/>
  <c r="G177" i="1"/>
  <c r="F177" i="1"/>
  <c r="H157" i="1"/>
  <c r="G157" i="1"/>
  <c r="F157" i="1"/>
  <c r="E157" i="1"/>
  <c r="I117" i="1"/>
  <c r="H117" i="1"/>
  <c r="G117" i="1"/>
  <c r="F117" i="1"/>
  <c r="H56" i="1"/>
  <c r="G56" i="1"/>
  <c r="F56" i="1"/>
  <c r="E56" i="1"/>
  <c r="H178" i="1" l="1"/>
  <c r="H189" i="1" s="1"/>
</calcChain>
</file>

<file path=xl/sharedStrings.xml><?xml version="1.0" encoding="utf-8"?>
<sst xmlns="http://schemas.openxmlformats.org/spreadsheetml/2006/main" count="257" uniqueCount="132">
  <si>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</si>
  <si>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</si>
  <si>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</si>
  <si>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</si>
  <si>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</si>
  <si>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</si>
  <si>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</si>
  <si>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</si>
  <si>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</si>
  <si>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</si>
  <si>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</si>
  <si>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</si>
  <si>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</si>
  <si>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</si>
  <si>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</si>
  <si>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</si>
  <si>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</si>
  <si>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</si>
  <si>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</si>
  <si>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</si>
  <si>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</si>
  <si>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</si>
  <si>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</si>
  <si>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</si>
  <si>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</si>
  <si>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</si>
  <si>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</si>
  <si>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</si>
  <si>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</si>
  <si>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</si>
  <si>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</si>
  <si>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</si>
  <si>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</si>
  <si>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</si>
  <si>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</si>
  <si>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</si>
  <si>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</si>
  <si>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</si>
  <si>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</si>
  <si>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</si>
  <si>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</si>
  <si>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</si>
  <si>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</si>
  <si>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</si>
  <si>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</si>
  <si>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</si>
  <si>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</si>
  <si>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</si>
  <si>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</si>
  <si>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</si>
  <si>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</si>
  <si>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</si>
  <si>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</si>
  <si>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</si>
  <si>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</si>
  <si>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</si>
  <si>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</si>
  <si>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</si>
  <si>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</si>
  <si>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</si>
  <si>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</si>
  <si>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</si>
  <si>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</si>
  <si>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</si>
  <si>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</si>
  <si>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</si>
  <si>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</si>
  <si>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</si>
  <si>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</si>
  <si>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</si>
  <si>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</si>
  <si>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</si>
  <si>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</si>
  <si>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</si>
  <si>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</si>
  <si>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</si>
  <si>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</si>
  <si>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</si>
  <si>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</si>
  <si>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</si>
  <si>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</si>
  <si>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</si>
  <si>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</si>
  <si>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</si>
  <si>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</si>
  <si>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</si>
  <si>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</si>
  <si>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t>LANDET KVANTUM AV TORSK, HYSE, SEI, BLÅKVEITE, SNABELUER OG REKER I 2019</t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</si>
  <si>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</si>
  <si>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</si>
  <si>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</si>
  <si>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</si>
  <si>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</si>
  <si>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</si>
  <si>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680 tonn, er trukket ut fra norsk kvote</t>
    </r>
  </si>
  <si>
    <t>Avsetninger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</si>
  <si>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5 410 tonn avsatt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</si>
  <si>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</t>
    </r>
  </si>
  <si>
    <r>
      <t xml:space="preserve">1 </t>
    </r>
    <r>
      <rPr>
        <sz val="9"/>
        <color theme="1"/>
        <rFont val="Calibri"/>
        <family val="2"/>
      </rPr>
      <t xml:space="preserve">Periodekvote første periode: 5 500 tonn, periodekvote andre periode: 2 300 tonn, bifangstavsetning: 263 tonn 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</si>
  <si>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1 719 tonn avsatt til rekrutteringsordningen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</si>
  <si>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129 tonn til forsknings- og undervisningskvoter, 2 000 tonn til fangst innenfor ungdomsfiskeordningen og rekreasjonsfiske, 250 tonn til agnformål og 1 503 tonn til rekrutteringsordningen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</si>
  <si>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</si>
  <si>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1 503 tonn avsatt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</si>
  <si>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34 tonn til forsknings- og undervisningsformål</t>
    </r>
  </si>
  <si>
    <r>
      <t xml:space="preserve">2 </t>
    </r>
    <r>
      <rPr>
        <sz val="9"/>
        <color theme="1"/>
        <rFont val="Calibri"/>
        <family val="2"/>
      </rPr>
      <t>11 676 tonn i et direktefiske etter snabeluer og 1000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</si>
  <si>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2 204</t>
    </r>
    <r>
      <rPr>
        <sz val="9"/>
        <color theme="1"/>
        <rFont val="Calibri"/>
        <family val="2"/>
      </rPr>
      <t xml:space="preserve"> tonn i Fiskevernsonen ved Svalbard og 3 172 tonn i internasjonalt farvann i Norskehavet. I tillegg er det avsatt 1 000 tonn snabeluer til EU-fartøys fiske. 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</si>
  <si>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er trukket ut fra norsk kvote</t>
    </r>
  </si>
  <si>
    <t xml:space="preserve">  Av den norske kvoten er det avsatt 50 tonn til forsknings- og undervisningsformål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</si>
  <si>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</si>
  <si>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</si>
  <si>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2018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</si>
  <si>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</si>
  <si>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2018</t>
    </r>
  </si>
  <si>
    <r>
      <t>JUSTERTE KVOTER</t>
    </r>
    <r>
      <rPr>
        <b/>
        <vertAlign val="superscript"/>
        <sz val="12"/>
        <color theme="1"/>
        <rFont val="Calibri"/>
        <family val="2"/>
      </rPr>
      <t>4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</si>
  <si>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</si>
  <si>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</si>
  <si>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5 259 tonn er overført fra ubenyttet tredjelandskvote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</si>
  <si>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1 609 tonn er overført fra ubenyttet tredjelandskvote til norsk totalkvote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</si>
  <si>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Kvoter justert for kvotefleksibilitet, dvs. kvoteoverføringer fra 2018. I tillegg er estimert kvantum av sei som gikk til oppmaling i 2018 belastet Pelagisk-/Nordsjøtrål.</t>
    </r>
  </si>
  <si>
    <t>JUSTERTE PERIODE-KVOTER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</si>
  <si>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323 tonn, er trukket ut fra norsk kvote</t>
    </r>
  </si>
  <si>
    <t>Distriktskvote 2018</t>
  </si>
  <si>
    <r>
      <t xml:space="preserve">4 </t>
    </r>
    <r>
      <rPr>
        <sz val="9"/>
        <color theme="1"/>
        <rFont val="Calibri"/>
        <family val="2"/>
      </rPr>
      <t>Kvoter justert for kvotefleksibilitet, dvs. kvoteoverføringer fra 2018</t>
    </r>
  </si>
  <si>
    <r>
      <t>Not</t>
    </r>
    <r>
      <rPr>
        <b/>
        <vertAlign val="superscript"/>
        <sz val="11"/>
        <color theme="1"/>
        <rFont val="Calibri"/>
        <family val="2"/>
      </rPr>
      <t>5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</si>
  <si>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2,5</t>
    </r>
    <r>
      <rPr>
        <b/>
        <i/>
        <sz val="11"/>
        <color theme="1"/>
        <rFont val="Calibri"/>
        <family val="2"/>
      </rPr>
      <t>: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</si>
  <si>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theme="1"/>
        <rFont val="Calibri"/>
        <family val="2"/>
      </rPr>
      <t xml:space="preserve"> Fangst tatt med not av fartøy i lukket gruppe belastes Not-gruppen</t>
    </r>
  </si>
  <si>
    <t>LANDET KVANTUM UKE 39</t>
  </si>
  <si>
    <t>LANDET KVANTUM T.O.M UKE 39</t>
  </si>
  <si>
    <t>LANDET KVANTUM T.O.M. UKE 39 2018</t>
  </si>
  <si>
    <r>
      <t xml:space="preserve">3 </t>
    </r>
    <r>
      <rPr>
        <sz val="9"/>
        <color theme="1"/>
        <rFont val="Calibri"/>
        <family val="2"/>
      </rPr>
      <t>Registrert rekreasjonsfiske utgjør 1 973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</si>
  <si>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61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</si>
  <si>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514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</si>
</sst>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 * #,##0_ ;_ * \-#,##0_ ;_ * &quot;-&quot;??_ ;_ @_ "/>
    <numFmt numFmtId="166" formatCode="dd\.mm\.yyyy"/>
  </numFmts>
  <fonts count="6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b/>
      <i/>
      <sz val="10"/>
      <name val="Calibri"/>
      <family val="2"/>
    </font>
    <font>
      <i/>
      <sz val="11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86">
    <xf numFmtId="0" fontId="0" fillId="0" borderId="0"/>
    <xf numFmtId="164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66" fillId="0" borderId="0"/>
    <xf numFmtId="49" fontId="66" fillId="0" borderId="0"/>
    <xf numFmtId="49" fontId="66" fillId="0" borderId="0"/>
    <xf numFmtId="0" fontId="66" fillId="0" borderId="0"/>
    <xf numFmtId="0" fontId="66" fillId="0" borderId="0"/>
  </cellStyleXfs>
  <cellXfs count="462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5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0" fillId="0" borderId="66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3" fontId="61" fillId="0" borderId="67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6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0" fillId="0" borderId="81" xfId="0" applyNumberFormat="1" applyFont="1" applyFill="1" applyBorder="1" applyAlignment="1">
      <alignment vertical="center" wrapText="1"/>
    </xf>
    <xf numFmtId="3" fontId="60" fillId="0" borderId="82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2" fillId="0" borderId="79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3" xfId="0" applyNumberFormat="1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5" xfId="0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1" fillId="0" borderId="84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6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11" fillId="0" borderId="88" xfId="0" applyNumberFormat="1" applyFont="1" applyFill="1" applyBorder="1" applyAlignment="1">
      <alignment vertical="center" wrapText="1"/>
    </xf>
    <xf numFmtId="3" fontId="11" fillId="0" borderId="89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11" fillId="0" borderId="84" xfId="0" applyNumberFormat="1" applyFont="1" applyFill="1" applyBorder="1" applyAlignment="1">
      <alignment vertical="center" wrapText="1"/>
    </xf>
    <xf numFmtId="3" fontId="23" fillId="0" borderId="90" xfId="0" applyNumberFormat="1" applyFont="1" applyFill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3" fillId="0" borderId="55" xfId="0" applyNumberFormat="1" applyFont="1" applyBorder="1" applyAlignment="1">
      <alignment vertical="center" wrapText="1"/>
    </xf>
    <xf numFmtId="3" fontId="23" fillId="0" borderId="93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92" xfId="0" applyNumberFormat="1" applyFont="1" applyFill="1" applyBorder="1" applyAlignment="1">
      <alignment vertical="center" wrapText="1"/>
    </xf>
    <xf numFmtId="3" fontId="43" fillId="0" borderId="94" xfId="0" applyNumberFormat="1" applyFont="1" applyFill="1" applyBorder="1" applyAlignment="1">
      <alignment vertical="center" wrapText="1"/>
    </xf>
    <xf numFmtId="3" fontId="59" fillId="4" borderId="16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92" xfId="0" applyNumberFormat="1" applyFont="1" applyBorder="1" applyAlignment="1">
      <alignment vertical="center" wrapText="1"/>
    </xf>
    <xf numFmtId="3" fontId="5" fillId="0" borderId="3" xfId="0" applyNumberFormat="1" applyFont="1" applyFill="1" applyBorder="1" applyAlignment="1">
      <alignment horizontal="right" vertical="center" indent="1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3" fontId="64" fillId="0" borderId="79" xfId="0" applyNumberFormat="1" applyFont="1" applyFill="1" applyBorder="1" applyAlignment="1">
      <alignment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3" fontId="22" fillId="0" borderId="78" xfId="1" applyNumberFormat="1" applyFont="1" applyFill="1" applyBorder="1" applyAlignment="1">
      <alignment vertical="center"/>
    </xf>
    <xf numFmtId="0" fontId="65" fillId="0" borderId="1" xfId="0" applyFont="1" applyBorder="1" applyAlignment="1">
      <alignment horizontal="left" vertical="center"/>
    </xf>
    <xf numFmtId="3" fontId="65" fillId="0" borderId="80" xfId="1" applyNumberFormat="1" applyFont="1" applyFill="1" applyBorder="1" applyAlignment="1">
      <alignment vertical="center"/>
    </xf>
    <xf numFmtId="3" fontId="65" fillId="0" borderId="57" xfId="1" applyNumberFormat="1" applyFont="1" applyFill="1" applyBorder="1" applyAlignment="1">
      <alignment vertical="center"/>
    </xf>
    <xf numFmtId="3" fontId="22" fillId="0" borderId="31" xfId="1" applyNumberFormat="1" applyFont="1" applyFill="1" applyBorder="1" applyAlignment="1">
      <alignment horizontal="right" vertical="center"/>
    </xf>
    <xf numFmtId="3" fontId="24" fillId="4" borderId="31" xfId="1" applyNumberFormat="1" applyFont="1" applyFill="1" applyBorder="1" applyAlignment="1">
      <alignment horizontal="right" vertical="center" wrapText="1"/>
    </xf>
    <xf numFmtId="0" fontId="25" fillId="0" borderId="24" xfId="0" applyFont="1" applyFill="1" applyBorder="1" applyAlignment="1">
      <alignment vertical="center"/>
    </xf>
    <xf numFmtId="0" fontId="0" fillId="0" borderId="28" xfId="0" applyFont="1" applyBorder="1" applyAlignment="1">
      <alignment horizontal="left" vertical="center"/>
    </xf>
    <xf numFmtId="3" fontId="22" fillId="0" borderId="86" xfId="1" applyNumberFormat="1" applyFont="1" applyFill="1" applyBorder="1" applyAlignment="1">
      <alignment horizontal="right" vertical="center"/>
    </xf>
    <xf numFmtId="0" fontId="22" fillId="0" borderId="20" xfId="0" applyFont="1" applyBorder="1" applyAlignment="1">
      <alignment vertical="center"/>
    </xf>
    <xf numFmtId="0" fontId="24" fillId="0" borderId="20" xfId="0" applyFont="1" applyBorder="1" applyAlignment="1">
      <alignment vertical="center"/>
    </xf>
    <xf numFmtId="3" fontId="65" fillId="0" borderId="94" xfId="1" applyNumberFormat="1" applyFont="1" applyFill="1" applyBorder="1" applyAlignment="1">
      <alignment vertical="center"/>
    </xf>
    <xf numFmtId="3" fontId="22" fillId="0" borderId="94" xfId="1" applyNumberFormat="1" applyFont="1" applyFill="1" applyBorder="1" applyAlignment="1">
      <alignment vertical="center"/>
    </xf>
    <xf numFmtId="3" fontId="24" fillId="4" borderId="17" xfId="1" applyNumberFormat="1" applyFont="1" applyFill="1" applyBorder="1" applyAlignment="1">
      <alignment vertical="center" wrapText="1"/>
    </xf>
    <xf numFmtId="0" fontId="24" fillId="4" borderId="55" xfId="0" applyFont="1" applyFill="1" applyBorder="1" applyAlignment="1">
      <alignment horizontal="center" vertical="center" wrapText="1"/>
    </xf>
    <xf numFmtId="3" fontId="24" fillId="4" borderId="55" xfId="1" applyNumberFormat="1" applyFont="1" applyFill="1" applyBorder="1" applyAlignment="1">
      <alignment horizontal="right" vertical="center" wrapText="1"/>
    </xf>
    <xf numFmtId="3" fontId="22" fillId="0" borderId="73" xfId="1" applyNumberFormat="1" applyFont="1" applyFill="1" applyBorder="1" applyAlignment="1">
      <alignment vertical="center"/>
    </xf>
    <xf numFmtId="3" fontId="65" fillId="0" borderId="70" xfId="1" applyNumberFormat="1" applyFont="1" applyFill="1" applyBorder="1" applyAlignment="1">
      <alignment vertical="center"/>
    </xf>
    <xf numFmtId="3" fontId="22" fillId="0" borderId="6" xfId="1" applyNumberFormat="1" applyFont="1" applyFill="1" applyBorder="1" applyAlignment="1">
      <alignment horizontal="right" vertical="center"/>
    </xf>
    <xf numFmtId="3" fontId="24" fillId="4" borderId="1" xfId="1" applyNumberFormat="1" applyFont="1" applyFill="1" applyBorder="1" applyAlignment="1">
      <alignment horizontal="right" vertical="center" wrapText="1"/>
    </xf>
    <xf numFmtId="3" fontId="43" fillId="0" borderId="16" xfId="0" applyNumberFormat="1" applyFont="1" applyFill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3" fontId="43" fillId="0" borderId="58" xfId="0" applyNumberFormat="1" applyFont="1" applyFill="1" applyBorder="1" applyAlignment="1">
      <alignment horizontal="right" vertical="center" wrapText="1"/>
    </xf>
    <xf numFmtId="3" fontId="43" fillId="0" borderId="72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3" fontId="43" fillId="0" borderId="93" xfId="0" applyNumberFormat="1" applyFont="1" applyBorder="1" applyAlignment="1">
      <alignment horizontal="right" vertical="center" wrapText="1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13" fillId="0" borderId="95" xfId="0" applyFont="1" applyFill="1" applyBorder="1" applyAlignment="1">
      <alignment horizontal="left"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3" fontId="22" fillId="0" borderId="58" xfId="1" applyNumberFormat="1" applyFont="1" applyFill="1" applyBorder="1" applyAlignment="1">
      <alignment horizontal="right" vertical="center"/>
    </xf>
    <xf numFmtId="3" fontId="22" fillId="0" borderId="59" xfId="1" applyNumberFormat="1" applyFont="1" applyFill="1" applyBorder="1" applyAlignment="1">
      <alignment horizontal="right" vertical="center"/>
    </xf>
    <xf numFmtId="3" fontId="22" fillId="0" borderId="60" xfId="1" applyNumberFormat="1" applyFont="1" applyFill="1" applyBorder="1" applyAlignment="1">
      <alignment horizontal="right" vertical="center"/>
    </xf>
    <xf numFmtId="3" fontId="22" fillId="0" borderId="37" xfId="1" applyNumberFormat="1" applyFont="1" applyFill="1" applyBorder="1" applyAlignment="1">
      <alignment horizontal="right" vertical="center"/>
    </xf>
    <xf numFmtId="3" fontId="22" fillId="0" borderId="34" xfId="1" applyNumberFormat="1" applyFont="1" applyFill="1" applyBorder="1" applyAlignment="1">
      <alignment horizontal="right" vertical="center"/>
    </xf>
    <xf numFmtId="3" fontId="22" fillId="0" borderId="56" xfId="1" applyNumberFormat="1" applyFont="1" applyFill="1" applyBorder="1" applyAlignment="1">
      <alignment horizontal="right" vertical="center"/>
    </xf>
    <xf numFmtId="3" fontId="22" fillId="0" borderId="4" xfId="1" applyNumberFormat="1" applyFont="1" applyFill="1" applyBorder="1" applyAlignment="1">
      <alignment horizontal="right" vertical="center"/>
    </xf>
    <xf numFmtId="3" fontId="22" fillId="0" borderId="5" xfId="1" applyNumberFormat="1" applyFont="1" applyFill="1" applyBorder="1" applyAlignment="1">
      <alignment horizontal="right" vertical="center"/>
    </xf>
    <xf numFmtId="3" fontId="22" fillId="0" borderId="6" xfId="1" applyNumberFormat="1" applyFont="1" applyFill="1" applyBorder="1" applyAlignment="1">
      <alignment horizontal="right" vertical="center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8"/>
  <sheetViews>
    <sheetView showGridLines="0" showZeros="0" tabSelected="1" showRuler="0" view="pageLayout" topLeftCell="A118" zoomScaleNormal="115" workbookViewId="0">
      <selection activeCell="G135" sqref="G135"/>
    </sheetView>
  </sheetViews>
  <sheetFormatPr baseColWidth="10" defaultColWidth="0" defaultRowHeight="0" customHeight="1" zeroHeight="1" x14ac:dyDescent="0.25"/>
  <cols>
    <col min="1" max="1" width="0.5703125" style="70" customWidth="1"/>
    <col min="2" max="2" width="0.85546875" style="5" customWidth="1"/>
    <col min="3" max="3" width="32.28515625" style="5" customWidth="1"/>
    <col min="4" max="4" width="15" style="5" customWidth="1"/>
    <col min="5" max="5" width="16.28515625" style="5" bestFit="1" customWidth="1"/>
    <col min="6" max="6" width="13.5703125" style="5" customWidth="1"/>
    <col min="7" max="7" width="19.5703125" style="5" customWidth="1"/>
    <col min="8" max="8" width="18.28515625" style="5" customWidth="1"/>
    <col min="9" max="9" width="18.28515625" style="70" customWidth="1"/>
    <col min="10" max="10" width="18.28515625" style="70" bestFit="1" customWidth="1"/>
    <col min="11" max="11" width="0.5703125" style="5" customWidth="1"/>
    <col min="12" max="12" width="1.5703125" style="70" customWidth="1"/>
    <col min="13" max="13" width="1" style="70" hidden="1" customWidth="1"/>
    <col min="14" max="14" width="5.140625" hidden="1" customWidth="1"/>
    <col min="15" max="16" width="0" hidden="1" customWidth="1"/>
  </cols>
  <sheetData>
    <row r="1" spans="2:13" s="70" customFormat="1" ht="7.9" customHeight="1" thickBot="1" x14ac:dyDescent="0.3"/>
    <row r="2" spans="2:13" ht="31.5" customHeight="1" thickTop="1" thickBot="1" x14ac:dyDescent="0.3">
      <c r="B2" s="450" t="s">
        <v>87</v>
      </c>
      <c r="C2" s="451"/>
      <c r="D2" s="451"/>
      <c r="E2" s="451"/>
      <c r="F2" s="451"/>
      <c r="G2" s="451"/>
      <c r="H2" s="451"/>
      <c r="I2" s="451"/>
      <c r="J2" s="451"/>
      <c r="K2" s="452"/>
      <c r="L2" s="189"/>
      <c r="M2" s="189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8"/>
      <c r="K3" s="6"/>
      <c r="L3" s="118"/>
      <c r="M3" s="118"/>
    </row>
    <row r="4" spans="2:13" ht="14.85" customHeight="1" x14ac:dyDescent="0.25">
      <c r="B4" s="6"/>
      <c r="C4" s="6" t="s">
        <v>66</v>
      </c>
      <c r="D4" s="6"/>
      <c r="E4" s="6"/>
      <c r="F4" s="6"/>
      <c r="G4" s="6"/>
      <c r="H4" s="6"/>
      <c r="I4" s="6"/>
      <c r="J4" s="118"/>
      <c r="K4" s="6"/>
      <c r="L4" s="118"/>
      <c r="M4" s="118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8"/>
      <c r="K5" s="6"/>
      <c r="L5" s="118"/>
      <c r="M5" s="118"/>
    </row>
    <row r="6" spans="2:13" s="8" customFormat="1" ht="17.100000000000001" customHeight="1" thickBot="1" x14ac:dyDescent="0.3">
      <c r="B6" s="7"/>
      <c r="C6" s="62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41"/>
      <c r="C7" s="442"/>
      <c r="D7" s="442"/>
      <c r="E7" s="442"/>
      <c r="F7" s="442"/>
      <c r="G7" s="442"/>
      <c r="H7" s="442"/>
      <c r="I7" s="442"/>
      <c r="J7" s="442"/>
      <c r="K7" s="443"/>
      <c r="L7" s="205"/>
      <c r="M7" s="205"/>
    </row>
    <row r="8" spans="2:13" ht="12" customHeight="1" thickBot="1" x14ac:dyDescent="0.3">
      <c r="B8" s="119"/>
      <c r="C8" s="118"/>
      <c r="D8" s="118"/>
      <c r="E8" s="118"/>
      <c r="F8" s="118"/>
      <c r="G8" s="118"/>
      <c r="H8" s="118"/>
      <c r="I8" s="118"/>
      <c r="J8" s="118"/>
      <c r="K8" s="120"/>
      <c r="L8" s="118"/>
      <c r="M8" s="118"/>
    </row>
    <row r="9" spans="2:13" s="3" customFormat="1" ht="14.1" customHeight="1" thickBot="1" x14ac:dyDescent="0.3">
      <c r="B9" s="117"/>
      <c r="C9" s="432" t="s">
        <v>2</v>
      </c>
      <c r="D9" s="433"/>
      <c r="E9" s="432" t="s">
        <v>20</v>
      </c>
      <c r="F9" s="433"/>
      <c r="G9" s="432" t="s">
        <v>21</v>
      </c>
      <c r="H9" s="433"/>
      <c r="I9" s="156"/>
      <c r="J9" s="156"/>
      <c r="K9" s="115"/>
      <c r="L9" s="136"/>
      <c r="M9" s="136"/>
    </row>
    <row r="10" spans="2:13" ht="14.1" customHeight="1" x14ac:dyDescent="0.25">
      <c r="B10" s="119"/>
      <c r="C10" s="164"/>
      <c r="D10" s="164"/>
      <c r="E10" s="164" t="s">
        <v>5</v>
      </c>
      <c r="F10" s="242">
        <v>98080</v>
      </c>
      <c r="G10" s="165" t="s">
        <v>25</v>
      </c>
      <c r="H10" s="242">
        <v>26006</v>
      </c>
      <c r="I10" s="166"/>
      <c r="J10" s="166"/>
      <c r="K10" s="115"/>
      <c r="L10" s="136"/>
      <c r="M10" s="136"/>
    </row>
    <row r="11" spans="2:13" ht="15.75" customHeight="1" x14ac:dyDescent="0.25">
      <c r="B11" s="119"/>
      <c r="C11" s="165" t="s">
        <v>27</v>
      </c>
      <c r="D11" s="169">
        <v>328697</v>
      </c>
      <c r="E11" s="165" t="s">
        <v>6</v>
      </c>
      <c r="F11" s="169">
        <v>211414</v>
      </c>
      <c r="G11" s="165" t="s">
        <v>80</v>
      </c>
      <c r="H11" s="169">
        <v>145744</v>
      </c>
      <c r="I11" s="166"/>
      <c r="J11" s="166"/>
      <c r="K11" s="115"/>
      <c r="L11" s="136"/>
      <c r="M11" s="136"/>
    </row>
    <row r="12" spans="2:13" ht="14.25" customHeight="1" x14ac:dyDescent="0.25">
      <c r="B12" s="119"/>
      <c r="C12" s="165" t="s">
        <v>3</v>
      </c>
      <c r="D12" s="169">
        <v>316697</v>
      </c>
      <c r="E12" s="165" t="s">
        <v>95</v>
      </c>
      <c r="F12" s="169">
        <v>19203</v>
      </c>
      <c r="G12" s="165" t="s">
        <v>81</v>
      </c>
      <c r="H12" s="169">
        <v>24664</v>
      </c>
      <c r="I12" s="166"/>
      <c r="J12" s="166"/>
      <c r="K12" s="115"/>
      <c r="L12" s="136"/>
      <c r="M12" s="136"/>
    </row>
    <row r="13" spans="2:13" ht="15.75" customHeight="1" thickBot="1" x14ac:dyDescent="0.3">
      <c r="B13" s="119"/>
      <c r="C13" s="165" t="s">
        <v>115</v>
      </c>
      <c r="D13" s="169">
        <v>100606</v>
      </c>
      <c r="E13" s="236"/>
      <c r="F13" s="237"/>
      <c r="G13" s="167" t="s">
        <v>15</v>
      </c>
      <c r="H13" s="243">
        <v>15000</v>
      </c>
      <c r="I13" s="166"/>
      <c r="J13" s="166"/>
      <c r="K13" s="115"/>
      <c r="L13" s="136"/>
      <c r="M13" s="136"/>
    </row>
    <row r="14" spans="2:13" ht="14.1" customHeight="1" thickBot="1" x14ac:dyDescent="0.3">
      <c r="B14" s="119"/>
      <c r="C14" s="121" t="s">
        <v>4</v>
      </c>
      <c r="D14" s="170">
        <f>SUM(D11:D13)</f>
        <v>746000</v>
      </c>
      <c r="E14" s="121" t="s">
        <v>7</v>
      </c>
      <c r="F14" s="170">
        <f>SUM(F10:F13)</f>
        <v>328697</v>
      </c>
      <c r="G14" s="121" t="s">
        <v>6</v>
      </c>
      <c r="H14" s="170">
        <f>SUM(H10:H13)</f>
        <v>211414</v>
      </c>
      <c r="I14" s="166"/>
      <c r="J14" s="166"/>
      <c r="K14" s="120"/>
      <c r="L14" s="118"/>
      <c r="M14" s="118"/>
    </row>
    <row r="15" spans="2:13" s="16" customFormat="1" ht="15" customHeight="1" x14ac:dyDescent="0.25">
      <c r="B15" s="122"/>
      <c r="C15" s="313" t="s">
        <v>116</v>
      </c>
      <c r="D15" s="313"/>
      <c r="E15" s="313"/>
      <c r="F15" s="313"/>
      <c r="G15" s="313"/>
      <c r="H15" s="168"/>
      <c r="I15" s="168"/>
      <c r="J15" s="168"/>
      <c r="K15" s="124"/>
      <c r="L15" s="123"/>
      <c r="M15" s="123"/>
    </row>
    <row r="16" spans="2:13" ht="15" customHeight="1" thickBot="1" x14ac:dyDescent="0.3">
      <c r="B16" s="125"/>
      <c r="C16" s="235"/>
      <c r="D16" s="235"/>
      <c r="E16" s="235"/>
      <c r="F16" s="235"/>
      <c r="G16" s="235"/>
      <c r="H16" s="235"/>
      <c r="I16" s="235"/>
      <c r="J16" s="199"/>
      <c r="K16" s="127"/>
      <c r="L16" s="118"/>
      <c r="M16" s="118"/>
    </row>
    <row r="17" spans="1:13" ht="21.75" customHeight="1" x14ac:dyDescent="0.25">
      <c r="B17" s="434" t="s">
        <v>8</v>
      </c>
      <c r="C17" s="435"/>
      <c r="D17" s="435"/>
      <c r="E17" s="435"/>
      <c r="F17" s="435"/>
      <c r="G17" s="435"/>
      <c r="H17" s="435"/>
      <c r="I17" s="435"/>
      <c r="J17" s="435"/>
      <c r="K17" s="436"/>
      <c r="L17" s="205"/>
      <c r="M17" s="205"/>
    </row>
    <row r="18" spans="1:13" ht="12" customHeight="1" thickBot="1" x14ac:dyDescent="0.3">
      <c r="B18" s="119"/>
      <c r="C18" s="238"/>
      <c r="D18" s="118"/>
      <c r="E18" s="118"/>
      <c r="F18" s="118"/>
      <c r="G18" s="118"/>
      <c r="H18" s="118"/>
      <c r="I18" s="118"/>
      <c r="J18" s="118"/>
      <c r="K18" s="120"/>
      <c r="L18" s="118"/>
      <c r="M18" s="118"/>
    </row>
    <row r="19" spans="1:13" ht="57" customHeight="1" thickBot="1" x14ac:dyDescent="0.3">
      <c r="A19" s="3"/>
      <c r="B19" s="117"/>
      <c r="C19" s="178" t="s">
        <v>19</v>
      </c>
      <c r="D19" s="325" t="s">
        <v>70</v>
      </c>
      <c r="E19" s="325" t="s">
        <v>109</v>
      </c>
      <c r="F19" s="326" t="s">
        <v>126</v>
      </c>
      <c r="G19" s="326" t="s">
        <v>127</v>
      </c>
      <c r="H19" s="326" t="s">
        <v>69</v>
      </c>
      <c r="I19" s="326" t="s">
        <v>62</v>
      </c>
      <c r="J19" s="327" t="s">
        <v>128</v>
      </c>
      <c r="K19" s="116"/>
      <c r="L19" s="4"/>
      <c r="M19" s="4"/>
    </row>
    <row r="20" spans="1:13" ht="14.1" customHeight="1" x14ac:dyDescent="0.25">
      <c r="B20" s="119"/>
      <c r="C20" s="259" t="s">
        <v>16</v>
      </c>
      <c r="D20" s="314">
        <f>D22+D21</f>
        <v>98984</v>
      </c>
      <c r="E20" s="314">
        <f>E22+E21</f>
        <v>98279</v>
      </c>
      <c r="F20" s="328">
        <f>F22+F21</f>
        <v>400.45875000000001</v>
      </c>
      <c r="G20" s="328">
        <f>G21+G22</f>
        <v>62798.916140000001</v>
      </c>
      <c r="H20" s="328"/>
      <c r="I20" s="328">
        <f>I22+I21</f>
        <v>35480.083859999999</v>
      </c>
      <c r="J20" s="329">
        <f>J22+J21</f>
        <v>71995.729340000005</v>
      </c>
      <c r="K20" s="128"/>
      <c r="L20" s="156"/>
      <c r="M20" s="156"/>
    </row>
    <row r="21" spans="1:13" ht="14.1" customHeight="1" x14ac:dyDescent="0.25">
      <c r="B21" s="119"/>
      <c r="C21" s="260" t="s">
        <v>12</v>
      </c>
      <c r="D21" s="315">
        <v>98234</v>
      </c>
      <c r="E21" s="315">
        <v>97469</v>
      </c>
      <c r="F21" s="330">
        <v>399.95474999999999</v>
      </c>
      <c r="G21" s="330">
        <v>62281.208760000001</v>
      </c>
      <c r="H21" s="330"/>
      <c r="I21" s="330">
        <f>E21-G21</f>
        <v>35187.791239999999</v>
      </c>
      <c r="J21" s="331">
        <v>71369.592130000005</v>
      </c>
      <c r="K21" s="128"/>
      <c r="L21" s="156"/>
      <c r="M21" s="156"/>
    </row>
    <row r="22" spans="1:13" ht="14.1" customHeight="1" thickBot="1" x14ac:dyDescent="0.3">
      <c r="B22" s="119"/>
      <c r="C22" s="261" t="s">
        <v>11</v>
      </c>
      <c r="D22" s="324">
        <v>750</v>
      </c>
      <c r="E22" s="324">
        <v>810</v>
      </c>
      <c r="F22" s="332">
        <v>0.504</v>
      </c>
      <c r="G22" s="332">
        <v>517.70737999999994</v>
      </c>
      <c r="H22" s="332"/>
      <c r="I22" s="330">
        <f>E22-G22</f>
        <v>292.29262000000006</v>
      </c>
      <c r="J22" s="331">
        <v>626.13720999999998</v>
      </c>
      <c r="K22" s="128"/>
      <c r="L22" s="156"/>
      <c r="M22" s="156"/>
    </row>
    <row r="23" spans="1:13" ht="14.1" customHeight="1" x14ac:dyDescent="0.25">
      <c r="B23" s="119"/>
      <c r="C23" s="259" t="s">
        <v>17</v>
      </c>
      <c r="D23" s="314">
        <f>D31+D30+D24</f>
        <v>221179</v>
      </c>
      <c r="E23" s="314">
        <f>E31+E30+E24</f>
        <v>204248</v>
      </c>
      <c r="F23" s="328">
        <f>F31+F30+F24</f>
        <v>479.31466</v>
      </c>
      <c r="G23" s="328">
        <f>G24+G30+G31</f>
        <v>191865.30319800001</v>
      </c>
      <c r="H23" s="328"/>
      <c r="I23" s="328">
        <f>I24+I30+I31</f>
        <v>12382.696802000004</v>
      </c>
      <c r="J23" s="329">
        <f>J24+J30+J31</f>
        <v>216836.25078</v>
      </c>
      <c r="K23" s="128"/>
      <c r="L23" s="156"/>
      <c r="M23" s="156"/>
    </row>
    <row r="24" spans="1:13" ht="15" customHeight="1" x14ac:dyDescent="0.25">
      <c r="A24" s="21"/>
      <c r="B24" s="129"/>
      <c r="C24" s="266" t="s">
        <v>82</v>
      </c>
      <c r="D24" s="316">
        <f>D25+D26+D27+D28+D29</f>
        <v>166655</v>
      </c>
      <c r="E24" s="316">
        <f>E25+E26+E27+E28+E29</f>
        <v>159455</v>
      </c>
      <c r="F24" s="334">
        <f>F25+F26+F27+F28</f>
        <v>426.42381</v>
      </c>
      <c r="G24" s="334">
        <f>G25+G26+G27+G28</f>
        <v>157166.71752800001</v>
      </c>
      <c r="H24" s="334"/>
      <c r="I24" s="334">
        <f>I25+I26+I27+I28+I29</f>
        <v>2288.2824720000026</v>
      </c>
      <c r="J24" s="335">
        <f>J25+J26+J27+J28</f>
        <v>172163.56479</v>
      </c>
      <c r="K24" s="128"/>
      <c r="L24" s="156"/>
      <c r="M24" s="156"/>
    </row>
    <row r="25" spans="1:13" ht="14.1" customHeight="1" x14ac:dyDescent="0.25">
      <c r="A25" s="22"/>
      <c r="B25" s="130"/>
      <c r="C25" s="265" t="s">
        <v>22</v>
      </c>
      <c r="D25" s="317">
        <v>42498</v>
      </c>
      <c r="E25" s="317">
        <v>40931</v>
      </c>
      <c r="F25" s="336">
        <v>62.663229999999999</v>
      </c>
      <c r="G25" s="336">
        <v>42776.31482</v>
      </c>
      <c r="H25" s="336">
        <v>1325</v>
      </c>
      <c r="I25" s="336">
        <f>E25-G25+H25</f>
        <v>-520.3148199999996</v>
      </c>
      <c r="J25" s="337">
        <v>51174.23618</v>
      </c>
      <c r="K25" s="128"/>
      <c r="L25" s="156"/>
      <c r="M25" s="156"/>
    </row>
    <row r="26" spans="1:13" ht="14.1" customHeight="1" x14ac:dyDescent="0.25">
      <c r="A26" s="22"/>
      <c r="B26" s="130"/>
      <c r="C26" s="265" t="s">
        <v>59</v>
      </c>
      <c r="D26" s="317">
        <v>42191</v>
      </c>
      <c r="E26" s="317">
        <v>39414</v>
      </c>
      <c r="F26" s="336">
        <v>180.18379999999999</v>
      </c>
      <c r="G26" s="336">
        <v>42589.153559999999</v>
      </c>
      <c r="H26" s="336">
        <v>2399</v>
      </c>
      <c r="I26" s="336">
        <f>E26-G26+H26</f>
        <v>-776.15355999999883</v>
      </c>
      <c r="J26" s="337">
        <v>47938.174189999998</v>
      </c>
      <c r="K26" s="128"/>
      <c r="L26" s="156"/>
      <c r="M26" s="156"/>
    </row>
    <row r="27" spans="1:13" ht="14.1" customHeight="1" x14ac:dyDescent="0.25">
      <c r="A27" s="22"/>
      <c r="B27" s="130"/>
      <c r="C27" s="265" t="s">
        <v>60</v>
      </c>
      <c r="D27" s="317">
        <v>40130</v>
      </c>
      <c r="E27" s="317">
        <v>40274</v>
      </c>
      <c r="F27" s="336">
        <v>154.46335999999999</v>
      </c>
      <c r="G27" s="336">
        <v>42096.014161999999</v>
      </c>
      <c r="H27" s="336">
        <v>3305</v>
      </c>
      <c r="I27" s="336">
        <f>E27-G27+H27</f>
        <v>1482.9858380000005</v>
      </c>
      <c r="J27" s="337">
        <v>42736.217550000001</v>
      </c>
      <c r="K27" s="128"/>
      <c r="L27" s="156"/>
      <c r="M27" s="156"/>
    </row>
    <row r="28" spans="1:13" ht="14.1" customHeight="1" x14ac:dyDescent="0.25">
      <c r="A28" s="22"/>
      <c r="B28" s="130"/>
      <c r="C28" s="265" t="s">
        <v>84</v>
      </c>
      <c r="D28" s="317">
        <v>26836</v>
      </c>
      <c r="E28" s="317">
        <v>25722</v>
      </c>
      <c r="F28" s="336">
        <v>29.113420000000001</v>
      </c>
      <c r="G28" s="336">
        <v>29705.234985999999</v>
      </c>
      <c r="H28" s="336">
        <v>1679</v>
      </c>
      <c r="I28" s="336">
        <f>E28-G28+H28</f>
        <v>-2304.2349859999995</v>
      </c>
      <c r="J28" s="337">
        <v>30314.936870000001</v>
      </c>
      <c r="K28" s="128"/>
      <c r="L28" s="156"/>
      <c r="M28" s="156"/>
    </row>
    <row r="29" spans="1:13" ht="14.1" customHeight="1" x14ac:dyDescent="0.25">
      <c r="A29" s="22"/>
      <c r="B29" s="130"/>
      <c r="C29" s="265" t="s">
        <v>85</v>
      </c>
      <c r="D29" s="317">
        <v>15000</v>
      </c>
      <c r="E29" s="317">
        <v>13114</v>
      </c>
      <c r="F29" s="336">
        <f>G29-8349</f>
        <v>359</v>
      </c>
      <c r="G29" s="336">
        <f>H25+H26+H27+H28</f>
        <v>8708</v>
      </c>
      <c r="H29" s="336"/>
      <c r="I29" s="336">
        <f>E29-G29</f>
        <v>4406</v>
      </c>
      <c r="J29" s="337">
        <v>8611</v>
      </c>
      <c r="K29" s="128"/>
      <c r="L29" s="156"/>
      <c r="M29" s="156"/>
    </row>
    <row r="30" spans="1:13" ht="14.1" customHeight="1" x14ac:dyDescent="0.25">
      <c r="A30" s="23"/>
      <c r="B30" s="129"/>
      <c r="C30" s="266" t="s">
        <v>18</v>
      </c>
      <c r="D30" s="316">
        <v>26088</v>
      </c>
      <c r="E30" s="316">
        <v>25341</v>
      </c>
      <c r="F30" s="334">
        <v>3.1924000000000001</v>
      </c>
      <c r="G30" s="334">
        <v>15755.809149999999</v>
      </c>
      <c r="H30" s="336"/>
      <c r="I30" s="398">
        <f>E30-G30</f>
        <v>9585.1908500000009</v>
      </c>
      <c r="J30" s="335">
        <v>18468.08741</v>
      </c>
      <c r="K30" s="128"/>
      <c r="L30" s="156"/>
      <c r="M30" s="156"/>
    </row>
    <row r="31" spans="1:13" ht="14.1" customHeight="1" x14ac:dyDescent="0.25">
      <c r="A31" s="23"/>
      <c r="B31" s="129"/>
      <c r="C31" s="266" t="s">
        <v>83</v>
      </c>
      <c r="D31" s="316">
        <f>D32+D33</f>
        <v>28436</v>
      </c>
      <c r="E31" s="316">
        <f>E32+E33</f>
        <v>19452</v>
      </c>
      <c r="F31" s="334">
        <f>F32</f>
        <v>49.698450000000001</v>
      </c>
      <c r="G31" s="334">
        <f>G32</f>
        <v>18942.776519999999</v>
      </c>
      <c r="H31" s="336"/>
      <c r="I31" s="334">
        <f>I32+I33</f>
        <v>509.22348000000056</v>
      </c>
      <c r="J31" s="335">
        <f>J32</f>
        <v>26204.598580000002</v>
      </c>
      <c r="K31" s="128"/>
      <c r="L31" s="156"/>
      <c r="M31" s="156"/>
    </row>
    <row r="32" spans="1:13" ht="14.1" customHeight="1" x14ac:dyDescent="0.25">
      <c r="A32" s="22"/>
      <c r="B32" s="130"/>
      <c r="C32" s="265" t="s">
        <v>10</v>
      </c>
      <c r="D32" s="317">
        <v>26596</v>
      </c>
      <c r="E32" s="317">
        <v>17612</v>
      </c>
      <c r="F32" s="336">
        <f>49.69845-F36</f>
        <v>49.698450000000001</v>
      </c>
      <c r="G32" s="336">
        <f>22330.77652-G36</f>
        <v>18942.776519999999</v>
      </c>
      <c r="H32" s="336">
        <v>957</v>
      </c>
      <c r="I32" s="336">
        <f>E32-G32+H32</f>
        <v>-373.77651999999944</v>
      </c>
      <c r="J32" s="337">
        <f>32305.59858-J36</f>
        <v>26204.598580000002</v>
      </c>
      <c r="K32" s="128"/>
      <c r="L32" s="156"/>
      <c r="M32" s="156"/>
    </row>
    <row r="33" spans="1:13" ht="14.1" customHeight="1" thickBot="1" x14ac:dyDescent="0.3">
      <c r="A33" s="22"/>
      <c r="B33" s="130"/>
      <c r="C33" s="338" t="s">
        <v>86</v>
      </c>
      <c r="D33" s="318">
        <v>1840</v>
      </c>
      <c r="E33" s="318">
        <v>1840</v>
      </c>
      <c r="F33" s="339">
        <f>G33-917</f>
        <v>40</v>
      </c>
      <c r="G33" s="339">
        <f>H32</f>
        <v>957</v>
      </c>
      <c r="H33" s="339"/>
      <c r="I33" s="339">
        <f t="shared" ref="I33:I37" si="0">E33-G33</f>
        <v>883</v>
      </c>
      <c r="J33" s="340">
        <v>616</v>
      </c>
      <c r="K33" s="128"/>
      <c r="L33" s="156"/>
      <c r="M33" s="156"/>
    </row>
    <row r="34" spans="1:13" ht="15.75" customHeight="1" thickBot="1" x14ac:dyDescent="0.3">
      <c r="B34" s="119"/>
      <c r="C34" s="173" t="s">
        <v>71</v>
      </c>
      <c r="D34" s="392">
        <v>3000</v>
      </c>
      <c r="E34" s="392">
        <v>3000</v>
      </c>
      <c r="F34" s="341">
        <v>0</v>
      </c>
      <c r="G34" s="341">
        <v>2844.4204319999999</v>
      </c>
      <c r="H34" s="341"/>
      <c r="I34" s="370">
        <f t="shared" si="0"/>
        <v>155.57956800000011</v>
      </c>
      <c r="J34" s="371">
        <v>3941.0522500000002</v>
      </c>
      <c r="K34" s="128"/>
      <c r="L34" s="156"/>
      <c r="M34" s="156"/>
    </row>
    <row r="35" spans="1:13" ht="14.1" customHeight="1" thickBot="1" x14ac:dyDescent="0.3">
      <c r="B35" s="119"/>
      <c r="C35" s="173" t="s">
        <v>13</v>
      </c>
      <c r="D35" s="319">
        <v>793</v>
      </c>
      <c r="E35" s="319">
        <v>793</v>
      </c>
      <c r="F35" s="341"/>
      <c r="G35" s="341">
        <v>465.11658</v>
      </c>
      <c r="H35" s="320"/>
      <c r="I35" s="370">
        <f t="shared" si="0"/>
        <v>327.88342</v>
      </c>
      <c r="J35" s="390">
        <v>790.15647999999999</v>
      </c>
      <c r="K35" s="128"/>
      <c r="L35" s="156"/>
      <c r="M35" s="156"/>
    </row>
    <row r="36" spans="1:13" ht="17.25" customHeight="1" thickBot="1" x14ac:dyDescent="0.3">
      <c r="B36" s="119"/>
      <c r="C36" s="173" t="s">
        <v>72</v>
      </c>
      <c r="D36" s="319">
        <v>3000</v>
      </c>
      <c r="E36" s="319">
        <v>3000</v>
      </c>
      <c r="F36" s="320">
        <f>G36-3388</f>
        <v>0</v>
      </c>
      <c r="G36" s="320">
        <v>3388</v>
      </c>
      <c r="H36" s="369"/>
      <c r="I36" s="423">
        <f t="shared" si="0"/>
        <v>-388</v>
      </c>
      <c r="J36" s="320">
        <v>6101</v>
      </c>
      <c r="K36" s="128"/>
      <c r="L36" s="156"/>
      <c r="M36" s="156"/>
    </row>
    <row r="37" spans="1:13" ht="17.25" customHeight="1" thickBot="1" x14ac:dyDescent="0.3">
      <c r="B37" s="119"/>
      <c r="C37" s="173" t="s">
        <v>65</v>
      </c>
      <c r="D37" s="319">
        <v>7000</v>
      </c>
      <c r="E37" s="319">
        <v>7000</v>
      </c>
      <c r="F37" s="320">
        <v>4.5417399999999999</v>
      </c>
      <c r="G37" s="320">
        <v>7000</v>
      </c>
      <c r="H37" s="320"/>
      <c r="I37" s="370">
        <f t="shared" si="0"/>
        <v>0</v>
      </c>
      <c r="J37" s="390">
        <v>7000</v>
      </c>
      <c r="K37" s="128"/>
      <c r="L37" s="156"/>
      <c r="M37" s="156"/>
    </row>
    <row r="38" spans="1:13" ht="15" customHeight="1" thickBot="1" x14ac:dyDescent="0.3">
      <c r="B38" s="119"/>
      <c r="C38" s="173" t="s">
        <v>121</v>
      </c>
      <c r="D38" s="319"/>
      <c r="E38" s="319"/>
      <c r="F38" s="320"/>
      <c r="G38" s="320"/>
      <c r="H38" s="320"/>
      <c r="I38" s="370"/>
      <c r="J38" s="390">
        <v>1183.55295</v>
      </c>
      <c r="K38" s="128"/>
      <c r="L38" s="156"/>
      <c r="M38" s="156"/>
    </row>
    <row r="39" spans="1:13" ht="14.1" customHeight="1" thickBot="1" x14ac:dyDescent="0.3">
      <c r="B39" s="119"/>
      <c r="C39" s="152" t="s">
        <v>14</v>
      </c>
      <c r="D39" s="319">
        <v>0</v>
      </c>
      <c r="E39" s="319">
        <v>0</v>
      </c>
      <c r="F39" s="320">
        <v>1</v>
      </c>
      <c r="G39" s="320">
        <v>-15</v>
      </c>
      <c r="H39" s="320"/>
      <c r="I39" s="370">
        <f>E39-G39</f>
        <v>15</v>
      </c>
      <c r="J39" s="390">
        <v>317</v>
      </c>
      <c r="K39" s="128"/>
      <c r="L39" s="156"/>
      <c r="M39" s="156"/>
    </row>
    <row r="40" spans="1:13" ht="16.5" customHeight="1" thickBot="1" x14ac:dyDescent="0.3">
      <c r="B40" s="119"/>
      <c r="C40" s="179" t="s">
        <v>9</v>
      </c>
      <c r="D40" s="321">
        <f>D20+D23+D34+D35+D36+D37+D39</f>
        <v>333956</v>
      </c>
      <c r="E40" s="321">
        <f>E20+E23+E34+E35+E36+E37+E39</f>
        <v>316320</v>
      </c>
      <c r="F40" s="197">
        <f>F20+F23+F34+F35+F37+F39+F36</f>
        <v>885.31515000000002</v>
      </c>
      <c r="G40" s="197">
        <f>G20+G23+G34+G35+G36+G37+G39</f>
        <v>268346.75635000004</v>
      </c>
      <c r="H40" s="197">
        <f>H25+H26+H27+H28+H32</f>
        <v>9665</v>
      </c>
      <c r="I40" s="302">
        <f>I20+I23+I34+I35+I36+I37+I39</f>
        <v>47973.243650000004</v>
      </c>
      <c r="J40" s="198">
        <f>J20+J23+J34+J35+J36+J37+J38+J39</f>
        <v>308164.74180000002</v>
      </c>
      <c r="K40" s="128"/>
      <c r="L40" s="156"/>
      <c r="M40" s="156"/>
    </row>
    <row r="41" spans="1:13" ht="14.1" customHeight="1" x14ac:dyDescent="0.25">
      <c r="A41" s="16"/>
      <c r="B41" s="122"/>
      <c r="C41" s="123" t="s">
        <v>96</v>
      </c>
      <c r="D41" s="131"/>
      <c r="E41" s="131"/>
      <c r="F41" s="171"/>
      <c r="G41" s="171"/>
      <c r="H41" s="163"/>
      <c r="I41" s="163"/>
      <c r="J41" s="163"/>
      <c r="K41" s="124"/>
      <c r="L41" s="123"/>
      <c r="M41" s="123"/>
    </row>
    <row r="42" spans="1:13" s="16" customFormat="1" ht="14.1" customHeight="1" x14ac:dyDescent="0.25">
      <c r="B42" s="122"/>
      <c r="C42" s="132" t="s">
        <v>97</v>
      </c>
      <c r="D42" s="131"/>
      <c r="E42" s="131"/>
      <c r="F42" s="131"/>
      <c r="G42" s="131"/>
      <c r="H42" s="156"/>
      <c r="I42" s="156"/>
      <c r="J42" s="156"/>
      <c r="K42" s="124"/>
      <c r="L42" s="123"/>
      <c r="M42" s="123"/>
    </row>
    <row r="43" spans="1:13" s="16" customFormat="1" ht="14.1" customHeight="1" x14ac:dyDescent="0.25">
      <c r="B43" s="122"/>
      <c r="C43" s="202" t="s">
        <v>129</v>
      </c>
      <c r="D43" s="204"/>
      <c r="E43" s="204"/>
      <c r="F43" s="204"/>
      <c r="G43" s="131"/>
      <c r="H43" s="156"/>
      <c r="I43" s="156"/>
      <c r="J43" s="118"/>
      <c r="K43" s="124"/>
      <c r="L43" s="123"/>
      <c r="M43" s="123"/>
    </row>
    <row r="44" spans="1:13" s="16" customFormat="1" ht="15.75" thickBot="1" x14ac:dyDescent="0.3">
      <c r="B44" s="133"/>
      <c r="C44" s="16" t="s">
        <v>110</v>
      </c>
      <c r="D44" s="367"/>
      <c r="E44" s="367"/>
      <c r="F44" s="367"/>
      <c r="G44" s="368"/>
      <c r="H44" s="104"/>
      <c r="I44" s="104"/>
      <c r="J44" s="154"/>
      <c r="K44" s="135"/>
      <c r="L44" s="123"/>
      <c r="M44" s="123"/>
    </row>
    <row r="45" spans="1:13" ht="12" customHeight="1" thickTop="1" x14ac:dyDescent="0.25">
      <c r="B45" s="6"/>
      <c r="C45" s="217"/>
      <c r="D45" s="118"/>
      <c r="E45" s="6"/>
      <c r="F45" s="38"/>
      <c r="G45" s="6"/>
      <c r="H45" s="6"/>
      <c r="I45" s="6"/>
      <c r="J45" s="118"/>
      <c r="K45" s="6"/>
      <c r="L45" s="118"/>
      <c r="M45" s="118"/>
    </row>
    <row r="46" spans="1:13" ht="19.5" customHeight="1" thickBot="1" x14ac:dyDescent="0.3">
      <c r="B46" s="8"/>
      <c r="C46" s="63" t="s">
        <v>30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441" t="s">
        <v>1</v>
      </c>
      <c r="C47" s="442"/>
      <c r="D47" s="442"/>
      <c r="E47" s="442"/>
      <c r="F47" s="442"/>
      <c r="G47" s="442"/>
      <c r="H47" s="442"/>
      <c r="I47" s="442"/>
      <c r="J47" s="442"/>
      <c r="K47" s="443"/>
      <c r="L47" s="205"/>
      <c r="M47" s="205"/>
    </row>
    <row r="48" spans="1:13" ht="12" customHeight="1" thickBot="1" x14ac:dyDescent="0.3">
      <c r="B48" s="119"/>
      <c r="C48" s="136"/>
      <c r="D48" s="137"/>
      <c r="E48" s="137"/>
      <c r="F48" s="137"/>
      <c r="G48" s="137"/>
      <c r="H48" s="118"/>
      <c r="I48" s="118"/>
      <c r="J48" s="118"/>
      <c r="K48" s="120"/>
      <c r="L48" s="118"/>
      <c r="M48" s="118"/>
    </row>
    <row r="49" spans="2:13" ht="14.1" customHeight="1" thickBot="1" x14ac:dyDescent="0.3">
      <c r="B49" s="119"/>
      <c r="C49" s="424" t="s">
        <v>2</v>
      </c>
      <c r="D49" s="425"/>
      <c r="E49" s="138"/>
      <c r="F49" s="138"/>
      <c r="G49" s="138"/>
      <c r="H49" s="118"/>
      <c r="I49" s="118"/>
      <c r="J49" s="118"/>
      <c r="K49" s="120"/>
      <c r="L49" s="118"/>
      <c r="M49" s="118"/>
    </row>
    <row r="50" spans="2:13" ht="14.1" customHeight="1" thickBot="1" x14ac:dyDescent="0.3">
      <c r="B50" s="119"/>
      <c r="C50" s="139" t="s">
        <v>27</v>
      </c>
      <c r="D50" s="246">
        <v>13755</v>
      </c>
      <c r="E50" s="138"/>
      <c r="F50" s="138"/>
      <c r="G50" s="138"/>
      <c r="H50" s="118"/>
      <c r="I50" s="118"/>
      <c r="J50" s="118"/>
      <c r="K50" s="120"/>
      <c r="L50" s="118"/>
      <c r="M50" s="118"/>
    </row>
    <row r="51" spans="2:13" ht="14.1" customHeight="1" thickBot="1" x14ac:dyDescent="0.3">
      <c r="B51" s="119"/>
      <c r="C51" s="139" t="s">
        <v>3</v>
      </c>
      <c r="D51" s="246">
        <v>12225</v>
      </c>
      <c r="E51" s="138"/>
      <c r="F51" s="138"/>
      <c r="G51" s="176"/>
      <c r="H51" s="118"/>
      <c r="I51" s="118"/>
      <c r="J51" s="118"/>
      <c r="K51" s="120"/>
      <c r="L51" s="118"/>
      <c r="M51" s="118"/>
    </row>
    <row r="52" spans="2:13" ht="14.1" customHeight="1" thickBot="1" x14ac:dyDescent="0.3">
      <c r="B52" s="119"/>
      <c r="C52" s="139" t="s">
        <v>28</v>
      </c>
      <c r="D52" s="246">
        <v>1020</v>
      </c>
      <c r="E52" s="138"/>
      <c r="F52" s="138"/>
      <c r="G52" s="138"/>
      <c r="H52" s="118"/>
      <c r="I52" s="118"/>
      <c r="J52" s="118"/>
      <c r="K52" s="120"/>
      <c r="L52" s="118"/>
      <c r="M52" s="118"/>
    </row>
    <row r="53" spans="2:13" ht="14.1" customHeight="1" thickBot="1" x14ac:dyDescent="0.3">
      <c r="B53" s="119"/>
      <c r="C53" s="139" t="s">
        <v>31</v>
      </c>
      <c r="D53" s="246">
        <f>D52+D51+D50</f>
        <v>27000</v>
      </c>
      <c r="E53" s="138"/>
      <c r="F53" s="138"/>
      <c r="G53" s="138"/>
      <c r="H53" s="118"/>
      <c r="I53" s="118"/>
      <c r="J53" s="118"/>
      <c r="K53" s="120"/>
      <c r="L53" s="118"/>
      <c r="M53" s="118"/>
    </row>
    <row r="54" spans="2:13" ht="14.1" customHeight="1" thickBot="1" x14ac:dyDescent="0.3">
      <c r="B54" s="125"/>
      <c r="C54" s="140"/>
      <c r="D54" s="247"/>
      <c r="E54" s="141"/>
      <c r="F54" s="141"/>
      <c r="G54" s="141"/>
      <c r="H54" s="126"/>
      <c r="I54" s="126"/>
      <c r="J54" s="126"/>
      <c r="K54" s="127"/>
      <c r="L54" s="118"/>
      <c r="M54" s="118"/>
    </row>
    <row r="55" spans="2:13" ht="17.100000000000001" customHeight="1" thickBot="1" x14ac:dyDescent="0.3">
      <c r="B55" s="434" t="s">
        <v>8</v>
      </c>
      <c r="C55" s="435"/>
      <c r="D55" s="435"/>
      <c r="E55" s="435"/>
      <c r="F55" s="435"/>
      <c r="G55" s="435"/>
      <c r="H55" s="435"/>
      <c r="I55" s="435"/>
      <c r="J55" s="435"/>
      <c r="K55" s="436"/>
      <c r="L55" s="205"/>
      <c r="M55" s="205"/>
    </row>
    <row r="56" spans="2:13" s="3" customFormat="1" ht="63.75" thickBot="1" x14ac:dyDescent="0.3">
      <c r="B56" s="142"/>
      <c r="C56" s="178" t="s">
        <v>19</v>
      </c>
      <c r="D56" s="196" t="s">
        <v>20</v>
      </c>
      <c r="E56" s="194" t="str">
        <f>F19</f>
        <v>LANDET KVANTUM UKE 39</v>
      </c>
      <c r="F56" s="194" t="str">
        <f>G19</f>
        <v>LANDET KVANTUM T.O.M UKE 39</v>
      </c>
      <c r="G56" s="194" t="str">
        <f>I19</f>
        <v>RESTKVOTER</v>
      </c>
      <c r="H56" s="195" t="str">
        <f>J19</f>
        <v>LANDET KVANTUM T.O.M. UKE 39 2018</v>
      </c>
      <c r="I56" s="143"/>
      <c r="J56" s="143"/>
      <c r="K56" s="144"/>
      <c r="L56" s="143"/>
      <c r="M56" s="143"/>
    </row>
    <row r="57" spans="2:13" ht="14.1" customHeight="1" x14ac:dyDescent="0.25">
      <c r="B57" s="145"/>
      <c r="C57" s="372" t="s">
        <v>32</v>
      </c>
      <c r="D57" s="437">
        <v>5376</v>
      </c>
      <c r="E57" s="382">
        <v>7.6179899999999998</v>
      </c>
      <c r="F57" s="347">
        <v>1339.4216799999999</v>
      </c>
      <c r="G57" s="439">
        <f>D57-F57-F58</f>
        <v>2454.1307400000001</v>
      </c>
      <c r="H57" s="380">
        <v>1436.3332600000001</v>
      </c>
      <c r="I57" s="160"/>
      <c r="J57" s="160"/>
      <c r="K57" s="188"/>
      <c r="L57" s="105"/>
      <c r="M57" s="105"/>
    </row>
    <row r="58" spans="2:13" ht="14.1" customHeight="1" x14ac:dyDescent="0.25">
      <c r="B58" s="145"/>
      <c r="C58" s="146" t="s">
        <v>29</v>
      </c>
      <c r="D58" s="438"/>
      <c r="E58" s="373"/>
      <c r="F58" s="387">
        <v>1582.44758</v>
      </c>
      <c r="G58" s="440"/>
      <c r="H58" s="349">
        <v>1425.7112099999999</v>
      </c>
      <c r="I58" s="160"/>
      <c r="J58" s="160"/>
      <c r="K58" s="188"/>
      <c r="L58" s="105"/>
      <c r="M58" s="105"/>
    </row>
    <row r="59" spans="2:13" ht="14.1" customHeight="1" thickBot="1" x14ac:dyDescent="0.3">
      <c r="B59" s="145"/>
      <c r="C59" s="147" t="s">
        <v>78</v>
      </c>
      <c r="D59" s="392">
        <v>200</v>
      </c>
      <c r="E59" s="383">
        <v>0.84260000000000002</v>
      </c>
      <c r="F59" s="389">
        <v>79.929910000000007</v>
      </c>
      <c r="G59" s="393">
        <f>D59-F59</f>
        <v>120.07008999999999</v>
      </c>
      <c r="H59" s="301">
        <v>74.574560000000005</v>
      </c>
      <c r="I59" s="160"/>
      <c r="J59" s="160"/>
      <c r="K59" s="188"/>
      <c r="L59" s="105"/>
      <c r="M59" s="105"/>
    </row>
    <row r="60" spans="2:13" s="97" customFormat="1" ht="15.6" customHeight="1" x14ac:dyDescent="0.25">
      <c r="B60" s="161"/>
      <c r="C60" s="148" t="s">
        <v>58</v>
      </c>
      <c r="D60" s="348">
        <v>8063</v>
      </c>
      <c r="E60" s="384">
        <f>E61+E62+E63</f>
        <v>3.8727499999999999</v>
      </c>
      <c r="F60" s="347">
        <f>F61+F62+F63</f>
        <v>8195.7537200000006</v>
      </c>
      <c r="G60" s="387">
        <f>D60-F60</f>
        <v>-132.75372000000061</v>
      </c>
      <c r="H60" s="350">
        <f>H61+H62+H63</f>
        <v>7647.9487599999993</v>
      </c>
      <c r="I60" s="162"/>
      <c r="J60" s="162"/>
      <c r="K60" s="188"/>
      <c r="L60" s="105"/>
      <c r="M60" s="105"/>
    </row>
    <row r="61" spans="2:13" s="22" customFormat="1" ht="14.1" customHeight="1" x14ac:dyDescent="0.25">
      <c r="B61" s="149"/>
      <c r="C61" s="150" t="s">
        <v>33</v>
      </c>
      <c r="D61" s="240"/>
      <c r="E61" s="374">
        <v>0.11505</v>
      </c>
      <c r="F61" s="359">
        <v>3513.8758600000001</v>
      </c>
      <c r="G61" s="359"/>
      <c r="H61" s="360">
        <v>3369.92805</v>
      </c>
      <c r="I61" s="151"/>
      <c r="J61" s="151"/>
      <c r="K61" s="188"/>
      <c r="L61" s="105"/>
      <c r="M61" s="105"/>
    </row>
    <row r="62" spans="2:13" s="22" customFormat="1" ht="14.1" customHeight="1" x14ac:dyDescent="0.25">
      <c r="B62" s="149"/>
      <c r="C62" s="150" t="s">
        <v>34</v>
      </c>
      <c r="D62" s="240"/>
      <c r="E62" s="374">
        <v>2.8085</v>
      </c>
      <c r="F62" s="359">
        <v>3116.0847199999998</v>
      </c>
      <c r="G62" s="359"/>
      <c r="H62" s="360">
        <v>2893.5722799999999</v>
      </c>
      <c r="I62" s="175"/>
      <c r="J62" s="175"/>
      <c r="K62" s="188"/>
      <c r="L62" s="105"/>
      <c r="M62" s="105"/>
    </row>
    <row r="63" spans="2:13" s="22" customFormat="1" ht="14.1" customHeight="1" thickBot="1" x14ac:dyDescent="0.3">
      <c r="B63" s="149"/>
      <c r="C63" s="224" t="s">
        <v>35</v>
      </c>
      <c r="D63" s="241"/>
      <c r="E63" s="375">
        <v>0.94920000000000004</v>
      </c>
      <c r="F63" s="376">
        <v>1565.79314</v>
      </c>
      <c r="G63" s="376"/>
      <c r="H63" s="381">
        <v>1384.4484299999999</v>
      </c>
      <c r="I63" s="175"/>
      <c r="J63" s="175"/>
      <c r="K63" s="188"/>
      <c r="L63" s="105"/>
      <c r="M63" s="105"/>
    </row>
    <row r="64" spans="2:13" ht="14.1" customHeight="1" thickBot="1" x14ac:dyDescent="0.3">
      <c r="B64" s="119"/>
      <c r="C64" s="152" t="s">
        <v>36</v>
      </c>
      <c r="D64" s="226">
        <v>116</v>
      </c>
      <c r="E64" s="385"/>
      <c r="F64" s="378">
        <v>6.4350000000000004E-2</v>
      </c>
      <c r="G64" s="378">
        <f>D64-F64</f>
        <v>115.93565</v>
      </c>
      <c r="H64" s="231">
        <v>54.438180000000003</v>
      </c>
      <c r="I64" s="156"/>
      <c r="J64" s="156"/>
      <c r="K64" s="188"/>
      <c r="L64" s="105"/>
      <c r="M64" s="105"/>
    </row>
    <row r="65" spans="2:13" ht="14.1" customHeight="1" thickBot="1" x14ac:dyDescent="0.3">
      <c r="B65" s="119"/>
      <c r="C65" s="152" t="s">
        <v>14</v>
      </c>
      <c r="D65" s="225"/>
      <c r="E65" s="386"/>
      <c r="F65" s="388">
        <v>45.9</v>
      </c>
      <c r="G65" s="388"/>
      <c r="H65" s="297">
        <v>3.5999999999999999E-3</v>
      </c>
      <c r="I65" s="156"/>
      <c r="J65" s="156"/>
      <c r="K65" s="188"/>
      <c r="L65" s="105"/>
      <c r="M65" s="105"/>
    </row>
    <row r="66" spans="2:13" s="3" customFormat="1" ht="16.5" customHeight="1" thickBot="1" x14ac:dyDescent="0.3">
      <c r="B66" s="117"/>
      <c r="C66" s="179" t="s">
        <v>9</v>
      </c>
      <c r="D66" s="186">
        <f>D57+D59+D60+D64</f>
        <v>13755</v>
      </c>
      <c r="E66" s="302">
        <f>E57+E58+E59+E60+E64+E65</f>
        <v>12.33334</v>
      </c>
      <c r="F66" s="200">
        <f>F57+F58+F59+F60+F64+F65</f>
        <v>11243.517240000001</v>
      </c>
      <c r="G66" s="200">
        <f>D66-F66</f>
        <v>2511.482759999999</v>
      </c>
      <c r="H66" s="208">
        <f>H57+H58+H59+H60+H64+H65</f>
        <v>10639.009569999998</v>
      </c>
      <c r="I66" s="172"/>
      <c r="J66" s="172"/>
      <c r="K66" s="188"/>
      <c r="L66" s="105"/>
      <c r="M66" s="105"/>
    </row>
    <row r="67" spans="2:13" s="3" customFormat="1" ht="19.149999999999999" customHeight="1" thickBot="1" x14ac:dyDescent="0.3">
      <c r="B67" s="157"/>
      <c r="C67" s="449" t="s">
        <v>98</v>
      </c>
      <c r="D67" s="449"/>
      <c r="E67" s="449"/>
      <c r="F67" s="449"/>
      <c r="G67" s="449"/>
      <c r="H67" s="174"/>
      <c r="I67" s="158"/>
      <c r="J67" s="158"/>
      <c r="K67" s="159"/>
      <c r="L67" s="4"/>
      <c r="M67" s="4"/>
    </row>
    <row r="68" spans="2:13" ht="12" customHeight="1" thickTop="1" x14ac:dyDescent="0.25">
      <c r="B68" s="6"/>
      <c r="C68" s="33"/>
      <c r="D68" s="34"/>
      <c r="E68" s="34"/>
      <c r="F68" s="34"/>
      <c r="G68" s="34"/>
      <c r="H68" s="38"/>
      <c r="I68" s="6"/>
      <c r="J68" s="118"/>
      <c r="K68" s="6"/>
      <c r="L68" s="118"/>
      <c r="M68" s="118"/>
    </row>
    <row r="69" spans="2:13" ht="12" customHeight="1" x14ac:dyDescent="0.25">
      <c r="B69" s="6"/>
      <c r="C69" s="33"/>
      <c r="D69" s="34"/>
      <c r="E69" s="34"/>
      <c r="F69" s="34"/>
      <c r="G69" s="34"/>
      <c r="H69" s="6"/>
      <c r="I69" s="6"/>
      <c r="J69" s="118"/>
      <c r="K69" s="6"/>
      <c r="L69" s="118"/>
      <c r="M69" s="118"/>
    </row>
    <row r="70" spans="2:13" ht="12" customHeight="1" x14ac:dyDescent="0.25">
      <c r="B70" s="6"/>
      <c r="C70" s="33"/>
      <c r="D70" s="34"/>
      <c r="E70" s="34"/>
      <c r="F70" s="34"/>
      <c r="G70" s="34"/>
      <c r="H70" s="6"/>
      <c r="I70" s="6"/>
      <c r="J70" s="118"/>
      <c r="K70" s="6"/>
      <c r="L70" s="118"/>
      <c r="M70" s="118"/>
    </row>
    <row r="71" spans="2:13" ht="17.100000000000001" customHeight="1" thickBot="1" x14ac:dyDescent="0.3">
      <c r="B71" s="7"/>
      <c r="C71" s="62" t="s">
        <v>26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441" t="s">
        <v>1</v>
      </c>
      <c r="C72" s="442"/>
      <c r="D72" s="442"/>
      <c r="E72" s="442"/>
      <c r="F72" s="442"/>
      <c r="G72" s="442"/>
      <c r="H72" s="442"/>
      <c r="I72" s="442"/>
      <c r="J72" s="442"/>
      <c r="K72" s="443"/>
      <c r="L72" s="205"/>
      <c r="M72" s="205"/>
    </row>
    <row r="73" spans="2:13" ht="4.5" customHeight="1" thickBot="1" x14ac:dyDescent="0.3">
      <c r="B73" s="119"/>
      <c r="C73" s="118"/>
      <c r="D73" s="118"/>
      <c r="E73" s="118"/>
      <c r="F73" s="118"/>
      <c r="G73" s="118"/>
      <c r="H73" s="118"/>
      <c r="I73" s="118"/>
      <c r="J73" s="118"/>
      <c r="K73" s="120"/>
      <c r="L73" s="118"/>
      <c r="M73" s="118"/>
    </row>
    <row r="74" spans="2:13" ht="14.1" customHeight="1" thickBot="1" x14ac:dyDescent="0.3">
      <c r="B74" s="117"/>
      <c r="C74" s="432" t="s">
        <v>2</v>
      </c>
      <c r="D74" s="433"/>
      <c r="E74" s="432" t="s">
        <v>20</v>
      </c>
      <c r="F74" s="444"/>
      <c r="G74" s="432" t="s">
        <v>21</v>
      </c>
      <c r="H74" s="433"/>
      <c r="I74" s="156"/>
      <c r="J74" s="156"/>
      <c r="K74" s="115"/>
      <c r="L74" s="136"/>
      <c r="M74" s="136"/>
    </row>
    <row r="75" spans="2:13" ht="15" x14ac:dyDescent="0.25">
      <c r="B75" s="248"/>
      <c r="C75" s="165" t="s">
        <v>27</v>
      </c>
      <c r="D75" s="169">
        <v>85080</v>
      </c>
      <c r="E75" s="249" t="s">
        <v>5</v>
      </c>
      <c r="F75" s="242">
        <v>33444</v>
      </c>
      <c r="G75" s="250" t="s">
        <v>25</v>
      </c>
      <c r="H75" s="242">
        <v>10235</v>
      </c>
      <c r="I75" s="166"/>
      <c r="J75" s="166"/>
      <c r="K75" s="251"/>
      <c r="L75" s="292"/>
      <c r="M75" s="136"/>
    </row>
    <row r="76" spans="2:13" ht="15" x14ac:dyDescent="0.25">
      <c r="B76" s="248"/>
      <c r="C76" s="165" t="s">
        <v>3</v>
      </c>
      <c r="D76" s="169">
        <v>76080</v>
      </c>
      <c r="E76" s="252" t="s">
        <v>6</v>
      </c>
      <c r="F76" s="169">
        <v>49304</v>
      </c>
      <c r="G76" s="250" t="s">
        <v>80</v>
      </c>
      <c r="H76" s="169">
        <v>37965</v>
      </c>
      <c r="I76" s="166"/>
      <c r="J76" s="166"/>
      <c r="K76" s="251"/>
      <c r="L76" s="292"/>
      <c r="M76" s="136"/>
    </row>
    <row r="77" spans="2:13" ht="18" thickBot="1" x14ac:dyDescent="0.3">
      <c r="B77" s="248"/>
      <c r="C77" s="165" t="s">
        <v>115</v>
      </c>
      <c r="D77" s="169">
        <v>10840</v>
      </c>
      <c r="E77" s="165" t="s">
        <v>95</v>
      </c>
      <c r="F77" s="169">
        <v>2332</v>
      </c>
      <c r="G77" s="250" t="s">
        <v>81</v>
      </c>
      <c r="H77" s="169">
        <v>1104</v>
      </c>
      <c r="I77" s="166"/>
      <c r="J77" s="166"/>
      <c r="K77" s="251"/>
      <c r="L77" s="292"/>
      <c r="M77" s="136"/>
    </row>
    <row r="78" spans="2:13" ht="14.1" customHeight="1" thickBot="1" x14ac:dyDescent="0.3">
      <c r="B78" s="248"/>
      <c r="C78" s="121" t="s">
        <v>31</v>
      </c>
      <c r="D78" s="170">
        <f>SUM(D75:D77)</f>
        <v>172000</v>
      </c>
      <c r="E78" s="121" t="s">
        <v>7</v>
      </c>
      <c r="F78" s="170">
        <f>SUM(F75:F77)</f>
        <v>85080</v>
      </c>
      <c r="G78" s="121" t="s">
        <v>6</v>
      </c>
      <c r="H78" s="170">
        <f>SUM(H75:H77)</f>
        <v>49304</v>
      </c>
      <c r="I78" s="166"/>
      <c r="J78" s="166"/>
      <c r="K78" s="253"/>
      <c r="L78" s="256"/>
      <c r="M78" s="118"/>
    </row>
    <row r="79" spans="2:13" ht="12" customHeight="1" x14ac:dyDescent="0.25">
      <c r="B79" s="248"/>
      <c r="C79" s="313" t="s">
        <v>117</v>
      </c>
      <c r="D79" s="201"/>
      <c r="E79" s="201"/>
      <c r="F79" s="201"/>
      <c r="G79" s="201"/>
      <c r="H79" s="201"/>
      <c r="I79" s="255"/>
      <c r="J79" s="256"/>
      <c r="K79" s="253"/>
      <c r="L79" s="256"/>
      <c r="M79" s="118"/>
    </row>
    <row r="80" spans="2:13" ht="14.25" customHeight="1" x14ac:dyDescent="0.25">
      <c r="B80" s="248"/>
      <c r="C80" s="448"/>
      <c r="D80" s="448"/>
      <c r="E80" s="448"/>
      <c r="F80" s="448"/>
      <c r="G80" s="448"/>
      <c r="H80" s="448"/>
      <c r="I80" s="255"/>
      <c r="J80" s="256"/>
      <c r="K80" s="253"/>
      <c r="L80" s="256"/>
      <c r="M80" s="118"/>
    </row>
    <row r="81" spans="1:13" ht="6" customHeight="1" thickBot="1" x14ac:dyDescent="0.3">
      <c r="B81" s="248"/>
      <c r="C81" s="448"/>
      <c r="D81" s="448"/>
      <c r="E81" s="448"/>
      <c r="F81" s="448"/>
      <c r="G81" s="448"/>
      <c r="H81" s="448"/>
      <c r="I81" s="256"/>
      <c r="J81" s="256"/>
      <c r="K81" s="253"/>
      <c r="L81" s="256"/>
      <c r="M81" s="118"/>
    </row>
    <row r="82" spans="1:13" ht="14.1" customHeight="1" x14ac:dyDescent="0.25">
      <c r="B82" s="445" t="s">
        <v>8</v>
      </c>
      <c r="C82" s="446"/>
      <c r="D82" s="446"/>
      <c r="E82" s="446"/>
      <c r="F82" s="446"/>
      <c r="G82" s="446"/>
      <c r="H82" s="446"/>
      <c r="I82" s="446"/>
      <c r="J82" s="446"/>
      <c r="K82" s="447"/>
      <c r="L82" s="293"/>
      <c r="M82" s="205"/>
    </row>
    <row r="83" spans="1:13" ht="5.25" customHeight="1" thickBot="1" x14ac:dyDescent="0.3">
      <c r="B83" s="9"/>
      <c r="C83" s="14"/>
      <c r="D83" s="6"/>
      <c r="E83" s="6"/>
      <c r="F83" s="61"/>
      <c r="G83" s="6"/>
      <c r="H83" s="6"/>
      <c r="I83" s="6"/>
      <c r="J83" s="118"/>
      <c r="K83" s="10"/>
      <c r="L83" s="118"/>
      <c r="M83" s="118"/>
    </row>
    <row r="84" spans="1:13" ht="48.75" customHeight="1" thickBot="1" x14ac:dyDescent="0.3">
      <c r="A84" s="120"/>
      <c r="B84" s="118"/>
      <c r="C84" s="178" t="s">
        <v>19</v>
      </c>
      <c r="D84" s="325" t="s">
        <v>70</v>
      </c>
      <c r="E84" s="325" t="s">
        <v>111</v>
      </c>
      <c r="F84" s="194" t="str">
        <f>F19</f>
        <v>LANDET KVANTUM UKE 39</v>
      </c>
      <c r="G84" s="194" t="str">
        <f>G19</f>
        <v>LANDET KVANTUM T.O.M UKE 39</v>
      </c>
      <c r="H84" s="194" t="str">
        <f>I19</f>
        <v>RESTKVOTER</v>
      </c>
      <c r="I84" s="195" t="str">
        <f>J19</f>
        <v>LANDET KVANTUM T.O.M. UKE 39 2018</v>
      </c>
      <c r="J84" s="118"/>
      <c r="K84" s="10"/>
      <c r="L84" s="118"/>
      <c r="M84" s="118"/>
    </row>
    <row r="85" spans="1:13" ht="14.1" customHeight="1" x14ac:dyDescent="0.25">
      <c r="A85" s="120"/>
      <c r="B85" s="118"/>
      <c r="C85" s="343" t="s">
        <v>16</v>
      </c>
      <c r="D85" s="314">
        <f>D87+D86</f>
        <v>34056</v>
      </c>
      <c r="E85" s="314">
        <f>E87+E86</f>
        <v>35182</v>
      </c>
      <c r="F85" s="328">
        <f>F87+F86</f>
        <v>225.23088000000001</v>
      </c>
      <c r="G85" s="328">
        <f>G86+G87</f>
        <v>31183.626429999997</v>
      </c>
      <c r="H85" s="328">
        <f>H86+H87</f>
        <v>3998.3735700000016</v>
      </c>
      <c r="I85" s="329">
        <f>I86+I87</f>
        <v>31545.813589999998</v>
      </c>
      <c r="J85" s="156"/>
      <c r="K85" s="128"/>
      <c r="L85" s="156"/>
      <c r="M85" s="156"/>
    </row>
    <row r="86" spans="1:13" ht="14.1" customHeight="1" x14ac:dyDescent="0.25">
      <c r="A86" s="120"/>
      <c r="B86" s="118"/>
      <c r="C86" s="260" t="s">
        <v>12</v>
      </c>
      <c r="D86" s="315">
        <v>33306</v>
      </c>
      <c r="E86" s="315">
        <v>34357</v>
      </c>
      <c r="F86" s="330">
        <v>225.23088000000001</v>
      </c>
      <c r="G86" s="330">
        <v>30814.104899999998</v>
      </c>
      <c r="H86" s="330">
        <f>E86-G86</f>
        <v>3542.8951000000015</v>
      </c>
      <c r="I86" s="331">
        <v>30999.577689999998</v>
      </c>
      <c r="J86" s="156"/>
      <c r="K86" s="128"/>
      <c r="L86" s="156"/>
      <c r="M86" s="156"/>
    </row>
    <row r="87" spans="1:13" ht="15.75" thickBot="1" x14ac:dyDescent="0.3">
      <c r="A87" s="120"/>
      <c r="B87" s="118"/>
      <c r="C87" s="344" t="s">
        <v>11</v>
      </c>
      <c r="D87" s="324">
        <v>750</v>
      </c>
      <c r="E87" s="324">
        <v>825</v>
      </c>
      <c r="F87" s="332"/>
      <c r="G87" s="332">
        <v>369.52152999999998</v>
      </c>
      <c r="H87" s="332">
        <f>E87-G87</f>
        <v>455.47847000000002</v>
      </c>
      <c r="I87" s="333">
        <v>546.23590000000002</v>
      </c>
      <c r="J87" s="156"/>
      <c r="K87" s="128"/>
      <c r="L87" s="156"/>
      <c r="M87" s="156"/>
    </row>
    <row r="88" spans="1:13" ht="14.1" customHeight="1" x14ac:dyDescent="0.25">
      <c r="A88" s="120"/>
      <c r="B88" s="4"/>
      <c r="C88" s="259" t="s">
        <v>17</v>
      </c>
      <c r="D88" s="314">
        <f t="shared" ref="D88" si="1">D89+D94+D95</f>
        <v>52020</v>
      </c>
      <c r="E88" s="314">
        <f t="shared" ref="E88:I88" si="2">E89+E94+E95</f>
        <v>60417</v>
      </c>
      <c r="F88" s="328">
        <f t="shared" si="2"/>
        <v>393.29588000000001</v>
      </c>
      <c r="G88" s="328">
        <f t="shared" si="2"/>
        <v>42221.686170000001</v>
      </c>
      <c r="H88" s="328">
        <f>H89+H94+H95</f>
        <v>18195.313830000003</v>
      </c>
      <c r="I88" s="329">
        <f t="shared" si="2"/>
        <v>38612.232390000005</v>
      </c>
      <c r="J88" s="156"/>
      <c r="K88" s="128"/>
      <c r="L88" s="156"/>
      <c r="M88" s="156"/>
    </row>
    <row r="89" spans="1:13" ht="15.75" customHeight="1" x14ac:dyDescent="0.25">
      <c r="A89" s="120"/>
      <c r="B89" s="39"/>
      <c r="C89" s="266" t="s">
        <v>82</v>
      </c>
      <c r="D89" s="316">
        <f t="shared" ref="D89" si="3">D90+D91+D92+D93</f>
        <v>40422</v>
      </c>
      <c r="E89" s="316">
        <f t="shared" ref="E89:I89" si="4">E90+E91+E92+E93</f>
        <v>48373</v>
      </c>
      <c r="F89" s="334">
        <f t="shared" si="4"/>
        <v>332.74153999999999</v>
      </c>
      <c r="G89" s="334">
        <f t="shared" si="4"/>
        <v>33393.542650000003</v>
      </c>
      <c r="H89" s="334">
        <f>H90+H91+H92+H93</f>
        <v>14979.457350000001</v>
      </c>
      <c r="I89" s="335">
        <f t="shared" si="4"/>
        <v>29030.341520000002</v>
      </c>
      <c r="J89" s="156"/>
      <c r="K89" s="128"/>
      <c r="L89" s="156"/>
      <c r="M89" s="156"/>
    </row>
    <row r="90" spans="1:13" ht="14.1" customHeight="1" x14ac:dyDescent="0.25">
      <c r="A90" s="115"/>
      <c r="B90" s="136"/>
      <c r="C90" s="265" t="s">
        <v>22</v>
      </c>
      <c r="D90" s="317">
        <v>11464</v>
      </c>
      <c r="E90" s="317">
        <v>13723</v>
      </c>
      <c r="F90" s="336">
        <v>133.07393999999999</v>
      </c>
      <c r="G90" s="336">
        <v>5101.1529399999999</v>
      </c>
      <c r="H90" s="336">
        <f t="shared" ref="H90:H98" si="5">E90-G90</f>
        <v>8621.8470600000001</v>
      </c>
      <c r="I90" s="337">
        <v>6028.8239700000004</v>
      </c>
      <c r="J90" s="156"/>
      <c r="K90" s="128"/>
      <c r="L90" s="156"/>
      <c r="M90" s="156"/>
    </row>
    <row r="91" spans="1:13" ht="14.1" customHeight="1" x14ac:dyDescent="0.25">
      <c r="A91" s="115"/>
      <c r="B91" s="136"/>
      <c r="C91" s="265" t="s">
        <v>23</v>
      </c>
      <c r="D91" s="317">
        <v>11232</v>
      </c>
      <c r="E91" s="317">
        <v>13352</v>
      </c>
      <c r="F91" s="336">
        <v>113.04956</v>
      </c>
      <c r="G91" s="336">
        <v>9400.6332700000003</v>
      </c>
      <c r="H91" s="336">
        <f t="shared" si="5"/>
        <v>3951.3667299999997</v>
      </c>
      <c r="I91" s="337">
        <v>8654.4729700000007</v>
      </c>
      <c r="J91" s="156"/>
      <c r="K91" s="128"/>
      <c r="L91" s="156"/>
      <c r="M91" s="156"/>
    </row>
    <row r="92" spans="1:13" ht="14.1" customHeight="1" x14ac:dyDescent="0.25">
      <c r="A92" s="115"/>
      <c r="B92" s="136"/>
      <c r="C92" s="265" t="s">
        <v>24</v>
      </c>
      <c r="D92" s="317">
        <v>11417</v>
      </c>
      <c r="E92" s="317">
        <v>13718</v>
      </c>
      <c r="F92" s="336">
        <v>65.889420000000001</v>
      </c>
      <c r="G92" s="336">
        <v>10554.54781</v>
      </c>
      <c r="H92" s="336">
        <f t="shared" si="5"/>
        <v>3163.45219</v>
      </c>
      <c r="I92" s="337">
        <v>8121.0630899999996</v>
      </c>
      <c r="J92" s="156"/>
      <c r="K92" s="128"/>
      <c r="L92" s="156"/>
      <c r="M92" s="156"/>
    </row>
    <row r="93" spans="1:13" ht="14.1" customHeight="1" x14ac:dyDescent="0.25">
      <c r="A93" s="115"/>
      <c r="B93" s="136"/>
      <c r="C93" s="265" t="s">
        <v>84</v>
      </c>
      <c r="D93" s="317">
        <v>6309</v>
      </c>
      <c r="E93" s="317">
        <v>7580</v>
      </c>
      <c r="F93" s="336">
        <v>20.728619999999999</v>
      </c>
      <c r="G93" s="336">
        <v>8337.2086299999992</v>
      </c>
      <c r="H93" s="336">
        <f t="shared" si="5"/>
        <v>-757.20862999999918</v>
      </c>
      <c r="I93" s="337">
        <v>6225.9814900000001</v>
      </c>
      <c r="J93" s="156"/>
      <c r="K93" s="128"/>
      <c r="L93" s="156"/>
      <c r="M93" s="156"/>
    </row>
    <row r="94" spans="1:13" ht="14.1" customHeight="1" x14ac:dyDescent="0.25">
      <c r="A94" s="115"/>
      <c r="B94" s="136"/>
      <c r="C94" s="266" t="s">
        <v>29</v>
      </c>
      <c r="D94" s="316">
        <v>10414</v>
      </c>
      <c r="E94" s="316">
        <v>10091</v>
      </c>
      <c r="F94" s="334">
        <v>4.3400000000000001E-2</v>
      </c>
      <c r="G94" s="334">
        <v>7422.8609200000001</v>
      </c>
      <c r="H94" s="334">
        <f t="shared" si="5"/>
        <v>2668.1390799999999</v>
      </c>
      <c r="I94" s="335">
        <v>8055.1156700000001</v>
      </c>
      <c r="J94" s="156"/>
      <c r="K94" s="128"/>
      <c r="L94" s="156"/>
      <c r="M94" s="156"/>
    </row>
    <row r="95" spans="1:13" ht="14.1" customHeight="1" thickBot="1" x14ac:dyDescent="0.3">
      <c r="A95" s="120"/>
      <c r="B95" s="39"/>
      <c r="C95" s="267" t="s">
        <v>81</v>
      </c>
      <c r="D95" s="322">
        <v>1184</v>
      </c>
      <c r="E95" s="322">
        <v>1953</v>
      </c>
      <c r="F95" s="345">
        <v>60.510939999999998</v>
      </c>
      <c r="G95" s="345">
        <v>1405.2826</v>
      </c>
      <c r="H95" s="345">
        <f t="shared" si="5"/>
        <v>547.7174</v>
      </c>
      <c r="I95" s="346">
        <v>1526.7752</v>
      </c>
      <c r="J95" s="156"/>
      <c r="K95" s="128"/>
      <c r="L95" s="156"/>
      <c r="M95" s="156"/>
    </row>
    <row r="96" spans="1:13" ht="15.75" thickBot="1" x14ac:dyDescent="0.3">
      <c r="A96" s="120"/>
      <c r="B96" s="39"/>
      <c r="C96" s="173" t="s">
        <v>13</v>
      </c>
      <c r="D96" s="392">
        <v>313</v>
      </c>
      <c r="E96" s="392">
        <v>313</v>
      </c>
      <c r="F96" s="341"/>
      <c r="G96" s="341">
        <v>17.92306</v>
      </c>
      <c r="H96" s="341">
        <f t="shared" si="5"/>
        <v>295.07693999999998</v>
      </c>
      <c r="I96" s="342">
        <v>12.82804</v>
      </c>
      <c r="J96" s="156"/>
      <c r="K96" s="128"/>
      <c r="L96" s="156"/>
      <c r="M96" s="156"/>
    </row>
    <row r="97" spans="1:13" ht="18" thickBot="1" x14ac:dyDescent="0.3">
      <c r="A97" s="120"/>
      <c r="B97" s="118"/>
      <c r="C97" s="173" t="s">
        <v>61</v>
      </c>
      <c r="D97" s="319">
        <v>300</v>
      </c>
      <c r="E97" s="319">
        <v>300</v>
      </c>
      <c r="F97" s="320">
        <v>0.47123999999999999</v>
      </c>
      <c r="G97" s="320">
        <v>300</v>
      </c>
      <c r="H97" s="320">
        <f t="shared" si="5"/>
        <v>0</v>
      </c>
      <c r="I97" s="323">
        <v>300</v>
      </c>
      <c r="J97" s="156"/>
      <c r="K97" s="128"/>
      <c r="L97" s="156"/>
      <c r="M97" s="156"/>
    </row>
    <row r="98" spans="1:13" ht="16.5" customHeight="1" thickBot="1" x14ac:dyDescent="0.3">
      <c r="A98" s="120"/>
      <c r="B98" s="118"/>
      <c r="C98" s="258" t="s">
        <v>14</v>
      </c>
      <c r="D98" s="319"/>
      <c r="E98" s="319"/>
      <c r="F98" s="320"/>
      <c r="G98" s="320">
        <v>41</v>
      </c>
      <c r="H98" s="320">
        <f t="shared" si="5"/>
        <v>-41</v>
      </c>
      <c r="I98" s="323">
        <v>114</v>
      </c>
      <c r="J98" s="156"/>
      <c r="K98" s="128"/>
      <c r="L98" s="156"/>
      <c r="M98" s="156"/>
    </row>
    <row r="99" spans="1:13" ht="16.5" thickBot="1" x14ac:dyDescent="0.3">
      <c r="A99" s="120"/>
      <c r="B99" s="118"/>
      <c r="C99" s="179" t="s">
        <v>9</v>
      </c>
      <c r="D99" s="321">
        <f>D85+D88+D96+D97+D98</f>
        <v>86689</v>
      </c>
      <c r="E99" s="321">
        <f>E85+E88+E96+E97+E98</f>
        <v>96212</v>
      </c>
      <c r="F99" s="391">
        <f t="shared" ref="F99:G99" si="6">F85+F88+F96+F97+F98</f>
        <v>618.99799999999993</v>
      </c>
      <c r="G99" s="391">
        <f t="shared" si="6"/>
        <v>73764.235660000006</v>
      </c>
      <c r="H99" s="222">
        <f>H85+H88+H96+H97+H98</f>
        <v>22447.764340000002</v>
      </c>
      <c r="I99" s="198">
        <f>I85+I88+I96+I97+I98</f>
        <v>70584.874019999988</v>
      </c>
      <c r="J99" s="156"/>
      <c r="K99" s="128"/>
      <c r="L99" s="156"/>
      <c r="M99" s="156"/>
    </row>
    <row r="100" spans="1:13" ht="15" x14ac:dyDescent="0.25">
      <c r="A100" s="120"/>
      <c r="B100" s="118"/>
      <c r="C100" s="123" t="s">
        <v>99</v>
      </c>
      <c r="D100" s="180"/>
      <c r="E100" s="180"/>
      <c r="F100" s="181"/>
      <c r="G100" s="181"/>
      <c r="H100" s="182"/>
      <c r="I100" s="163"/>
      <c r="J100" s="156"/>
      <c r="K100" s="128"/>
      <c r="L100" s="156"/>
      <c r="M100" s="156"/>
    </row>
    <row r="101" spans="1:13" ht="13.5" customHeight="1" x14ac:dyDescent="0.25">
      <c r="B101" s="13"/>
      <c r="C101" s="202" t="s">
        <v>130</v>
      </c>
      <c r="D101" s="131"/>
      <c r="E101" s="131"/>
      <c r="F101" s="171"/>
      <c r="G101" s="171"/>
      <c r="H101" s="163"/>
      <c r="I101" s="163"/>
      <c r="J101" s="163"/>
      <c r="K101" s="15"/>
      <c r="L101" s="123"/>
      <c r="M101" s="123"/>
    </row>
    <row r="102" spans="1:13" ht="15.75" thickBot="1" x14ac:dyDescent="0.3">
      <c r="B102" s="24"/>
      <c r="C102" s="203" t="s">
        <v>112</v>
      </c>
      <c r="D102" s="203"/>
      <c r="E102" s="203"/>
      <c r="F102" s="203"/>
      <c r="G102" s="103"/>
      <c r="H102" s="103"/>
      <c r="I102" s="25"/>
      <c r="J102" s="134"/>
      <c r="K102" s="26"/>
      <c r="L102" s="123"/>
      <c r="M102" s="123"/>
    </row>
    <row r="103" spans="1:13" ht="8.25" customHeight="1" thickTop="1" x14ac:dyDescent="0.25">
      <c r="B103" s="14"/>
      <c r="C103" s="14"/>
      <c r="D103" s="14"/>
      <c r="E103" s="14"/>
      <c r="F103" s="14"/>
      <c r="G103" s="14"/>
      <c r="H103" s="14"/>
      <c r="I103" s="14"/>
      <c r="J103" s="123"/>
      <c r="K103" s="14"/>
      <c r="L103" s="123"/>
      <c r="M103" s="123"/>
    </row>
    <row r="104" spans="1:13" s="40" customFormat="1" ht="14.25" customHeight="1" thickBot="1" x14ac:dyDescent="0.3">
      <c r="A104" s="79"/>
      <c r="C104" s="63" t="s">
        <v>37</v>
      </c>
      <c r="I104" s="79"/>
      <c r="J104" s="79"/>
      <c r="L104" s="79"/>
      <c r="M104" s="79"/>
    </row>
    <row r="105" spans="1:13" ht="17.100000000000001" customHeight="1" thickTop="1" x14ac:dyDescent="0.25">
      <c r="B105" s="441" t="s">
        <v>1</v>
      </c>
      <c r="C105" s="442"/>
      <c r="D105" s="442"/>
      <c r="E105" s="442"/>
      <c r="F105" s="442"/>
      <c r="G105" s="442"/>
      <c r="H105" s="442"/>
      <c r="I105" s="442"/>
      <c r="J105" s="442"/>
      <c r="K105" s="443"/>
      <c r="L105" s="205"/>
      <c r="M105" s="205"/>
    </row>
    <row r="106" spans="1:13" ht="6" customHeight="1" thickBot="1" x14ac:dyDescent="0.3">
      <c r="B106" s="9"/>
      <c r="C106" s="6"/>
      <c r="D106" s="6"/>
      <c r="E106" s="6"/>
      <c r="F106" s="6"/>
      <c r="G106" s="6"/>
      <c r="H106" s="41"/>
      <c r="I106" s="80"/>
      <c r="J106" s="80"/>
      <c r="K106" s="42"/>
      <c r="L106" s="80"/>
      <c r="M106" s="80"/>
    </row>
    <row r="107" spans="1:13" ht="14.1" customHeight="1" thickBot="1" x14ac:dyDescent="0.3">
      <c r="B107" s="2"/>
      <c r="C107" s="432" t="s">
        <v>2</v>
      </c>
      <c r="D107" s="433"/>
      <c r="E107" s="432" t="s">
        <v>20</v>
      </c>
      <c r="F107" s="433"/>
      <c r="G107" s="432" t="s">
        <v>21</v>
      </c>
      <c r="H107" s="433"/>
      <c r="I107" s="38"/>
      <c r="J107" s="156"/>
      <c r="K107" s="1"/>
      <c r="L107" s="4"/>
      <c r="M107" s="4"/>
    </row>
    <row r="108" spans="1:13" ht="15" customHeight="1" x14ac:dyDescent="0.25">
      <c r="B108" s="9"/>
      <c r="C108" s="11" t="s">
        <v>27</v>
      </c>
      <c r="D108" s="169">
        <v>134000</v>
      </c>
      <c r="E108" s="164" t="s">
        <v>5</v>
      </c>
      <c r="F108" s="242">
        <v>49144</v>
      </c>
      <c r="G108" s="165" t="s">
        <v>25</v>
      </c>
      <c r="H108" s="242">
        <v>5439</v>
      </c>
      <c r="I108" s="38"/>
      <c r="J108" s="156"/>
      <c r="K108" s="42"/>
      <c r="L108" s="80"/>
      <c r="M108" s="80"/>
    </row>
    <row r="109" spans="1:13" ht="14.1" customHeight="1" x14ac:dyDescent="0.25">
      <c r="B109" s="9"/>
      <c r="C109" s="11" t="s">
        <v>3</v>
      </c>
      <c r="D109" s="169">
        <v>12000</v>
      </c>
      <c r="E109" s="165" t="s">
        <v>6</v>
      </c>
      <c r="F109" s="169">
        <v>48445</v>
      </c>
      <c r="G109" s="165" t="s">
        <v>80</v>
      </c>
      <c r="H109" s="169">
        <v>37084</v>
      </c>
      <c r="I109" s="38"/>
      <c r="J109" s="156"/>
      <c r="K109" s="10"/>
      <c r="L109" s="118"/>
      <c r="M109" s="118"/>
    </row>
    <row r="110" spans="1:13" ht="14.1" customHeight="1" x14ac:dyDescent="0.25">
      <c r="B110" s="119"/>
      <c r="C110" s="44" t="s">
        <v>77</v>
      </c>
      <c r="D110" s="169">
        <v>3550</v>
      </c>
      <c r="E110" s="165" t="s">
        <v>38</v>
      </c>
      <c r="F110" s="169">
        <v>32529</v>
      </c>
      <c r="G110" s="165" t="s">
        <v>81</v>
      </c>
      <c r="H110" s="169">
        <v>5922</v>
      </c>
      <c r="I110" s="156"/>
      <c r="J110" s="156"/>
      <c r="K110" s="120"/>
      <c r="L110" s="118"/>
      <c r="M110" s="118"/>
    </row>
    <row r="111" spans="1:13" ht="14.1" customHeight="1" thickBot="1" x14ac:dyDescent="0.3">
      <c r="B111" s="43"/>
      <c r="C111" s="397"/>
      <c r="D111" s="395"/>
      <c r="E111" s="395" t="s">
        <v>79</v>
      </c>
      <c r="F111" s="169">
        <v>3882</v>
      </c>
      <c r="G111" s="11"/>
      <c r="H111" s="397"/>
      <c r="I111" s="38"/>
      <c r="J111" s="156"/>
      <c r="K111" s="10"/>
      <c r="L111" s="118"/>
      <c r="M111" s="118"/>
    </row>
    <row r="112" spans="1:13" ht="14.1" customHeight="1" thickBot="1" x14ac:dyDescent="0.3">
      <c r="B112" s="9"/>
      <c r="C112" s="12" t="s">
        <v>31</v>
      </c>
      <c r="D112" s="170">
        <f>D108+D109+D110</f>
        <v>149550</v>
      </c>
      <c r="E112" s="396" t="s">
        <v>7</v>
      </c>
      <c r="F112" s="170">
        <f>F108+F109+F110+F111</f>
        <v>134000</v>
      </c>
      <c r="G112" s="121" t="s">
        <v>6</v>
      </c>
      <c r="H112" s="394">
        <f>H108+H109+H110</f>
        <v>48445</v>
      </c>
      <c r="I112" s="38"/>
      <c r="J112" s="156"/>
      <c r="K112" s="10"/>
      <c r="L112" s="118"/>
      <c r="M112" s="118"/>
    </row>
    <row r="113" spans="2:13" s="16" customFormat="1" ht="12" customHeight="1" x14ac:dyDescent="0.25">
      <c r="B113" s="13"/>
      <c r="C113" s="123" t="s">
        <v>100</v>
      </c>
      <c r="D113" s="168"/>
      <c r="E113" s="168"/>
      <c r="F113" s="168"/>
      <c r="G113" s="123"/>
      <c r="H113" s="123"/>
      <c r="I113" s="14"/>
      <c r="J113" s="123"/>
      <c r="K113" s="15"/>
      <c r="L113" s="123"/>
      <c r="M113" s="123"/>
    </row>
    <row r="114" spans="2:13" ht="12" customHeight="1" thickBot="1" x14ac:dyDescent="0.3">
      <c r="B114" s="17"/>
      <c r="D114" s="18"/>
      <c r="E114" s="18"/>
      <c r="F114" s="18"/>
      <c r="G114" s="18"/>
      <c r="H114" s="18"/>
      <c r="I114" s="18"/>
      <c r="J114" s="126"/>
      <c r="K114" s="19"/>
      <c r="L114" s="118"/>
      <c r="M114" s="118"/>
    </row>
    <row r="115" spans="2:13" ht="17.100000000000001" customHeight="1" x14ac:dyDescent="0.25">
      <c r="B115" s="434" t="s">
        <v>8</v>
      </c>
      <c r="C115" s="435"/>
      <c r="D115" s="435"/>
      <c r="E115" s="435"/>
      <c r="F115" s="435"/>
      <c r="G115" s="435"/>
      <c r="H115" s="435"/>
      <c r="I115" s="435"/>
      <c r="J115" s="435"/>
      <c r="K115" s="436"/>
      <c r="L115" s="205"/>
      <c r="M115" s="205"/>
    </row>
    <row r="116" spans="2:13" ht="3.75" customHeight="1" thickBot="1" x14ac:dyDescent="0.3">
      <c r="B116" s="9"/>
      <c r="C116" s="14"/>
      <c r="D116" s="6"/>
      <c r="E116" s="6"/>
      <c r="F116" s="6"/>
      <c r="G116" s="6"/>
      <c r="H116" s="6"/>
      <c r="I116" s="6"/>
      <c r="J116" s="118"/>
      <c r="K116" s="10"/>
      <c r="L116" s="118"/>
      <c r="M116" s="118"/>
    </row>
    <row r="117" spans="2:13" s="3" customFormat="1" ht="61.5" customHeight="1" thickBot="1" x14ac:dyDescent="0.3">
      <c r="B117" s="2"/>
      <c r="C117" s="218" t="s">
        <v>19</v>
      </c>
      <c r="D117" s="178" t="s">
        <v>70</v>
      </c>
      <c r="E117" s="178" t="s">
        <v>113</v>
      </c>
      <c r="F117" s="187" t="str">
        <f>F19</f>
        <v>LANDET KVANTUM UKE 39</v>
      </c>
      <c r="G117" s="194" t="str">
        <f>G19</f>
        <v>LANDET KVANTUM T.O.M UKE 39</v>
      </c>
      <c r="H117" s="194" t="str">
        <f>I19</f>
        <v>RESTKVOTER</v>
      </c>
      <c r="I117" s="195" t="str">
        <f>J19</f>
        <v>LANDET KVANTUM T.O.M. UKE 39 2018</v>
      </c>
      <c r="J117" s="4"/>
      <c r="K117" s="1"/>
      <c r="L117" s="4"/>
      <c r="M117" s="4"/>
    </row>
    <row r="118" spans="2:13" s="70" customFormat="1" ht="14.1" customHeight="1" x14ac:dyDescent="0.25">
      <c r="B118" s="9"/>
      <c r="C118" s="259" t="s">
        <v>76</v>
      </c>
      <c r="D118" s="232">
        <f t="shared" ref="D118:I118" si="7">D119+D120+D121</f>
        <v>49144</v>
      </c>
      <c r="E118" s="232">
        <f t="shared" si="7"/>
        <v>45508</v>
      </c>
      <c r="F118" s="232">
        <f t="shared" si="7"/>
        <v>589.50296000000003</v>
      </c>
      <c r="G118" s="232">
        <f t="shared" si="7"/>
        <v>40923.250079999998</v>
      </c>
      <c r="H118" s="347">
        <f t="shared" si="7"/>
        <v>4584.7499199999993</v>
      </c>
      <c r="I118" s="350">
        <f t="shared" si="7"/>
        <v>52058.575270000001</v>
      </c>
      <c r="J118" s="156"/>
      <c r="K118" s="128"/>
      <c r="L118" s="156"/>
      <c r="M118" s="156"/>
    </row>
    <row r="119" spans="2:13" ht="14.1" customHeight="1" x14ac:dyDescent="0.25">
      <c r="B119" s="9"/>
      <c r="C119" s="260" t="s">
        <v>12</v>
      </c>
      <c r="D119" s="244">
        <v>39515</v>
      </c>
      <c r="E119" s="244">
        <v>35734</v>
      </c>
      <c r="F119" s="244">
        <v>488.11615999999998</v>
      </c>
      <c r="G119" s="244">
        <v>34621.00445</v>
      </c>
      <c r="H119" s="351">
        <f>E119-G119</f>
        <v>1112.9955499999996</v>
      </c>
      <c r="I119" s="352">
        <v>44338.513760000002</v>
      </c>
      <c r="J119" s="156"/>
      <c r="K119" s="128"/>
      <c r="L119" s="156"/>
      <c r="M119" s="156"/>
    </row>
    <row r="120" spans="2:13" ht="14.1" customHeight="1" x14ac:dyDescent="0.25">
      <c r="B120" s="9"/>
      <c r="C120" s="260" t="s">
        <v>11</v>
      </c>
      <c r="D120" s="244">
        <v>9129</v>
      </c>
      <c r="E120" s="244">
        <v>9274</v>
      </c>
      <c r="F120" s="244">
        <v>101.38679999999999</v>
      </c>
      <c r="G120" s="244">
        <v>6302.2456300000003</v>
      </c>
      <c r="H120" s="351">
        <f>E120-G120</f>
        <v>2971.7543699999997</v>
      </c>
      <c r="I120" s="352">
        <v>7720.0615100000005</v>
      </c>
      <c r="J120" s="156"/>
      <c r="K120" s="128"/>
      <c r="L120" s="156"/>
      <c r="M120" s="156"/>
    </row>
    <row r="121" spans="2:13" ht="15.75" thickBot="1" x14ac:dyDescent="0.3">
      <c r="B121" s="9"/>
      <c r="C121" s="261" t="s">
        <v>39</v>
      </c>
      <c r="D121" s="245">
        <v>500</v>
      </c>
      <c r="E121" s="245">
        <v>500</v>
      </c>
      <c r="F121" s="245"/>
      <c r="G121" s="245"/>
      <c r="H121" s="353">
        <f>E121-G121</f>
        <v>500</v>
      </c>
      <c r="I121" s="354"/>
      <c r="J121" s="156"/>
      <c r="K121" s="128"/>
      <c r="L121" s="156"/>
      <c r="M121" s="156"/>
    </row>
    <row r="122" spans="2:13" s="97" customFormat="1" ht="13.5" customHeight="1" thickBot="1" x14ac:dyDescent="0.3">
      <c r="B122" s="99"/>
      <c r="C122" s="262" t="s">
        <v>123</v>
      </c>
      <c r="D122" s="295">
        <v>32529</v>
      </c>
      <c r="E122" s="295">
        <v>31820</v>
      </c>
      <c r="F122" s="295"/>
      <c r="G122" s="295">
        <f>27828.18462+4731.08039</f>
        <v>32559.265009999999</v>
      </c>
      <c r="H122" s="298">
        <f>E122-G122</f>
        <v>-739.26500999999917</v>
      </c>
      <c r="I122" s="300">
        <v>33414.017870000003</v>
      </c>
      <c r="J122" s="100"/>
      <c r="K122" s="128"/>
      <c r="L122" s="156"/>
      <c r="M122" s="156"/>
    </row>
    <row r="123" spans="2:13" s="70" customFormat="1" ht="14.25" customHeight="1" thickBot="1" x14ac:dyDescent="0.3">
      <c r="B123" s="9"/>
      <c r="C123" s="263" t="s">
        <v>17</v>
      </c>
      <c r="D123" s="226">
        <f>D124+D129+D132</f>
        <v>49948</v>
      </c>
      <c r="E123" s="226">
        <f>E124+E129+E132</f>
        <v>52158</v>
      </c>
      <c r="F123" s="226">
        <f>F124+F129+F132</f>
        <v>1179.3212800000001</v>
      </c>
      <c r="G123" s="226">
        <f>G132+G129+G124</f>
        <v>45234.747410000004</v>
      </c>
      <c r="H123" s="355">
        <f>H124+H129+H132</f>
        <v>6923.2525900000001</v>
      </c>
      <c r="I123" s="356">
        <f>I124+I129+I132</f>
        <v>46353.508979999991</v>
      </c>
      <c r="J123" s="118"/>
      <c r="K123" s="128"/>
      <c r="L123" s="156"/>
      <c r="M123" s="156"/>
    </row>
    <row r="124" spans="2:13" ht="15.75" customHeight="1" x14ac:dyDescent="0.25">
      <c r="B124" s="2"/>
      <c r="C124" s="264" t="s">
        <v>124</v>
      </c>
      <c r="D124" s="377">
        <f>D125+D126+D127+D128</f>
        <v>38587</v>
      </c>
      <c r="E124" s="377">
        <f>E125+E126+E127+E128</f>
        <v>39056</v>
      </c>
      <c r="F124" s="377">
        <f>F125+F126+F127+F128</f>
        <v>815.52748999999994</v>
      </c>
      <c r="G124" s="377">
        <f>G125+G126+G128+G127</f>
        <v>32776.954570000002</v>
      </c>
      <c r="H124" s="357">
        <f>H125+H126+H127+H128</f>
        <v>6279.0454300000001</v>
      </c>
      <c r="I124" s="358">
        <f>I125+I126+I127+I128</f>
        <v>37304.765639999998</v>
      </c>
      <c r="J124" s="4"/>
      <c r="K124" s="128"/>
      <c r="L124" s="156"/>
      <c r="M124" s="156"/>
    </row>
    <row r="125" spans="2:13" s="22" customFormat="1" ht="14.1" customHeight="1" x14ac:dyDescent="0.25">
      <c r="B125" s="45"/>
      <c r="C125" s="265" t="s">
        <v>22</v>
      </c>
      <c r="D125" s="240">
        <v>10977</v>
      </c>
      <c r="E125" s="240">
        <v>12495</v>
      </c>
      <c r="F125" s="240">
        <v>321.23253</v>
      </c>
      <c r="G125" s="240">
        <v>6897.4298500000004</v>
      </c>
      <c r="H125" s="359">
        <f t="shared" ref="H125:H137" si="8">E125-G125</f>
        <v>5597.5701499999996</v>
      </c>
      <c r="I125" s="360">
        <v>5800.1700600000004</v>
      </c>
      <c r="J125" s="46"/>
      <c r="K125" s="128"/>
      <c r="L125" s="156"/>
      <c r="M125" s="156"/>
    </row>
    <row r="126" spans="2:13" s="22" customFormat="1" ht="14.1" customHeight="1" x14ac:dyDescent="0.25">
      <c r="B126" s="130"/>
      <c r="C126" s="265" t="s">
        <v>23</v>
      </c>
      <c r="D126" s="240">
        <v>10663</v>
      </c>
      <c r="E126" s="240">
        <v>11231</v>
      </c>
      <c r="F126" s="240">
        <v>174.62181000000001</v>
      </c>
      <c r="G126" s="240">
        <f>9534.85667-792.40069</f>
        <v>8742.4559799999988</v>
      </c>
      <c r="H126" s="359">
        <f t="shared" si="8"/>
        <v>2488.5440200000012</v>
      </c>
      <c r="I126" s="360">
        <v>9096.0528400000003</v>
      </c>
      <c r="J126" s="136"/>
      <c r="K126" s="128"/>
      <c r="L126" s="156"/>
      <c r="M126" s="156"/>
    </row>
    <row r="127" spans="2:13" s="22" customFormat="1" ht="14.1" customHeight="1" x14ac:dyDescent="0.25">
      <c r="B127" s="130"/>
      <c r="C127" s="265" t="s">
        <v>24</v>
      </c>
      <c r="D127" s="240">
        <v>9605</v>
      </c>
      <c r="E127" s="240">
        <v>8688</v>
      </c>
      <c r="F127" s="240">
        <v>215.22575000000001</v>
      </c>
      <c r="G127" s="240">
        <f>11530.44875-1518.0366</f>
        <v>10012.41215</v>
      </c>
      <c r="H127" s="359">
        <f t="shared" si="8"/>
        <v>-1324.4121500000001</v>
      </c>
      <c r="I127" s="360">
        <v>11064.937190000001</v>
      </c>
      <c r="J127" s="136"/>
      <c r="K127" s="128"/>
      <c r="L127" s="156"/>
      <c r="M127" s="156"/>
    </row>
    <row r="128" spans="2:13" s="22" customFormat="1" ht="14.1" customHeight="1" x14ac:dyDescent="0.25">
      <c r="B128" s="130"/>
      <c r="C128" s="265" t="s">
        <v>84</v>
      </c>
      <c r="D128" s="240">
        <v>7342</v>
      </c>
      <c r="E128" s="240">
        <v>6642</v>
      </c>
      <c r="F128" s="240">
        <v>104.4474</v>
      </c>
      <c r="G128" s="240">
        <f>9545.29969-2420.6431</f>
        <v>7124.6565900000005</v>
      </c>
      <c r="H128" s="359">
        <f t="shared" si="8"/>
        <v>-482.65659000000051</v>
      </c>
      <c r="I128" s="360">
        <v>11343.60555</v>
      </c>
      <c r="J128" s="136"/>
      <c r="K128" s="128"/>
      <c r="L128" s="156"/>
      <c r="M128" s="156"/>
    </row>
    <row r="129" spans="2:13" s="23" customFormat="1" ht="14.1" customHeight="1" x14ac:dyDescent="0.25">
      <c r="B129" s="20"/>
      <c r="C129" s="266" t="s">
        <v>18</v>
      </c>
      <c r="D129" s="233">
        <f>D130+D131</f>
        <v>5439</v>
      </c>
      <c r="E129" s="233">
        <v>6205</v>
      </c>
      <c r="F129" s="233">
        <v>28.437750000000001</v>
      </c>
      <c r="G129" s="233">
        <v>6504.03359</v>
      </c>
      <c r="H129" s="361">
        <f t="shared" si="8"/>
        <v>-299.03359</v>
      </c>
      <c r="I129" s="362">
        <v>4484.0496800000001</v>
      </c>
      <c r="J129" s="39"/>
      <c r="K129" s="128"/>
      <c r="L129" s="156"/>
      <c r="M129" s="156"/>
    </row>
    <row r="130" spans="2:13" ht="14.1" customHeight="1" x14ac:dyDescent="0.25">
      <c r="B130" s="9"/>
      <c r="C130" s="265" t="s">
        <v>40</v>
      </c>
      <c r="D130" s="240">
        <v>4939</v>
      </c>
      <c r="E130" s="240">
        <f>E129-E131</f>
        <v>5705</v>
      </c>
      <c r="F130" s="240">
        <v>9.9441000000000006</v>
      </c>
      <c r="G130" s="240">
        <v>6272.8290800000004</v>
      </c>
      <c r="H130" s="359">
        <f t="shared" si="8"/>
        <v>-567.82908000000043</v>
      </c>
      <c r="I130" s="360">
        <v>4393.1964600000001</v>
      </c>
      <c r="J130" s="118"/>
      <c r="K130" s="128"/>
      <c r="L130" s="156"/>
      <c r="M130" s="156"/>
    </row>
    <row r="131" spans="2:13" ht="14.1" customHeight="1" x14ac:dyDescent="0.25">
      <c r="B131" s="20"/>
      <c r="C131" s="265" t="s">
        <v>41</v>
      </c>
      <c r="D131" s="240">
        <v>500</v>
      </c>
      <c r="E131" s="240">
        <v>500</v>
      </c>
      <c r="F131" s="240">
        <f>F129-F130</f>
        <v>18.493650000000002</v>
      </c>
      <c r="G131" s="240">
        <f>G129-G130</f>
        <v>231.20450999999957</v>
      </c>
      <c r="H131" s="359">
        <f t="shared" si="8"/>
        <v>268.79549000000043</v>
      </c>
      <c r="I131" s="360">
        <f>I129-I130</f>
        <v>90.853219999999965</v>
      </c>
      <c r="J131" s="39"/>
      <c r="K131" s="128"/>
      <c r="L131" s="156"/>
      <c r="M131" s="156"/>
    </row>
    <row r="132" spans="2:13" ht="15.75" thickBot="1" x14ac:dyDescent="0.3">
      <c r="B132" s="9"/>
      <c r="C132" s="267" t="s">
        <v>81</v>
      </c>
      <c r="D132" s="257">
        <v>5922</v>
      </c>
      <c r="E132" s="257">
        <v>6897</v>
      </c>
      <c r="F132" s="257">
        <v>335.35604000000001</v>
      </c>
      <c r="G132" s="257">
        <v>5953.7592500000001</v>
      </c>
      <c r="H132" s="363">
        <f t="shared" si="8"/>
        <v>943.24074999999993</v>
      </c>
      <c r="I132" s="364">
        <v>4564.6936599999999</v>
      </c>
      <c r="J132" s="118"/>
      <c r="K132" s="128"/>
      <c r="L132" s="156"/>
      <c r="M132" s="156"/>
    </row>
    <row r="133" spans="2:13" s="70" customFormat="1" ht="15.75" thickBot="1" x14ac:dyDescent="0.3">
      <c r="B133" s="9"/>
      <c r="C133" s="263" t="s">
        <v>13</v>
      </c>
      <c r="D133" s="226">
        <v>129</v>
      </c>
      <c r="E133" s="226">
        <v>129</v>
      </c>
      <c r="F133" s="226"/>
      <c r="G133" s="226">
        <v>12.890499999999999</v>
      </c>
      <c r="H133" s="378">
        <f t="shared" si="8"/>
        <v>116.1095</v>
      </c>
      <c r="I133" s="379">
        <v>12.872400000000001</v>
      </c>
      <c r="J133" s="118"/>
      <c r="K133" s="128"/>
      <c r="L133" s="156"/>
      <c r="M133" s="156"/>
    </row>
    <row r="134" spans="2:13" s="70" customFormat="1" ht="18" thickBot="1" x14ac:dyDescent="0.3">
      <c r="B134" s="9"/>
      <c r="C134" s="268" t="s">
        <v>65</v>
      </c>
      <c r="D134" s="296">
        <v>2000</v>
      </c>
      <c r="E134" s="296">
        <v>2000</v>
      </c>
      <c r="F134" s="296">
        <v>10.849679999999999</v>
      </c>
      <c r="G134" s="296">
        <v>2000</v>
      </c>
      <c r="H134" s="299">
        <f t="shared" si="8"/>
        <v>0</v>
      </c>
      <c r="I134" s="301">
        <v>2000</v>
      </c>
      <c r="J134" s="118"/>
      <c r="K134" s="128"/>
      <c r="L134" s="156"/>
      <c r="M134" s="156"/>
    </row>
    <row r="135" spans="2:13" s="70" customFormat="1" ht="15.75" thickBot="1" x14ac:dyDescent="0.3">
      <c r="B135" s="9"/>
      <c r="C135" s="263" t="s">
        <v>42</v>
      </c>
      <c r="D135" s="226">
        <v>250</v>
      </c>
      <c r="E135" s="226">
        <v>250</v>
      </c>
      <c r="F135" s="226"/>
      <c r="G135" s="226">
        <v>240.465</v>
      </c>
      <c r="H135" s="230">
        <f t="shared" si="8"/>
        <v>9.5349999999999966</v>
      </c>
      <c r="I135" s="231">
        <v>264.036</v>
      </c>
      <c r="J135" s="156"/>
      <c r="K135" s="128"/>
      <c r="L135" s="156"/>
      <c r="M135" s="156"/>
    </row>
    <row r="136" spans="2:13" s="70" customFormat="1" ht="15.75" thickBot="1" x14ac:dyDescent="0.3">
      <c r="B136" s="9"/>
      <c r="C136" s="219" t="s">
        <v>14</v>
      </c>
      <c r="D136" s="225"/>
      <c r="E136" s="225"/>
      <c r="F136" s="225">
        <v>47</v>
      </c>
      <c r="G136" s="225">
        <v>450</v>
      </c>
      <c r="H136" s="234">
        <f t="shared" si="8"/>
        <v>-450</v>
      </c>
      <c r="I136" s="297">
        <v>251</v>
      </c>
      <c r="J136" s="118"/>
      <c r="K136" s="128"/>
      <c r="L136" s="156"/>
      <c r="M136" s="156"/>
    </row>
    <row r="137" spans="2:13" s="3" customFormat="1" ht="16.5" thickBot="1" x14ac:dyDescent="0.3">
      <c r="B137" s="2"/>
      <c r="C137" s="32" t="s">
        <v>9</v>
      </c>
      <c r="D137" s="186">
        <f>D118+D122+D123+D133+D134+D135</f>
        <v>134000</v>
      </c>
      <c r="E137" s="186">
        <f>E118+E122+E123+E133+E134+E135</f>
        <v>131865</v>
      </c>
      <c r="F137" s="186">
        <f>F118+F122+F123+F133+F134+F135+F136</f>
        <v>1826.6739200000002</v>
      </c>
      <c r="G137" s="186">
        <f>G118+G122+G123+G133+G134+G135+G136</f>
        <v>121420.618</v>
      </c>
      <c r="H137" s="200">
        <f t="shared" si="8"/>
        <v>10444.381999999998</v>
      </c>
      <c r="I137" s="198">
        <f>I118+I121+I122+I123+I133+I134+I135+I136</f>
        <v>134354.01051999998</v>
      </c>
      <c r="J137" s="172"/>
      <c r="K137" s="128"/>
      <c r="L137" s="156"/>
      <c r="M137" s="156"/>
    </row>
    <row r="138" spans="2:13" s="3" customFormat="1" ht="14.25" customHeight="1" x14ac:dyDescent="0.25">
      <c r="B138" s="2"/>
      <c r="C138" s="366" t="s">
        <v>101</v>
      </c>
      <c r="D138" s="34"/>
      <c r="E138" s="34"/>
      <c r="F138" s="34"/>
      <c r="G138" s="34"/>
      <c r="H138" s="172"/>
      <c r="I138" s="172"/>
      <c r="J138" s="172"/>
      <c r="K138" s="1"/>
      <c r="L138" s="4"/>
      <c r="M138" s="4"/>
    </row>
    <row r="139" spans="2:13" s="3" customFormat="1" ht="14.25" customHeight="1" x14ac:dyDescent="0.25">
      <c r="B139" s="2"/>
      <c r="C139" s="123" t="s">
        <v>102</v>
      </c>
      <c r="D139" s="34"/>
      <c r="E139" s="34"/>
      <c r="F139" s="34"/>
      <c r="G139" s="34"/>
      <c r="H139" s="172"/>
      <c r="I139" s="4"/>
      <c r="J139" s="4"/>
      <c r="K139" s="68"/>
      <c r="L139" s="4"/>
      <c r="M139" s="4"/>
    </row>
    <row r="140" spans="2:13" s="3" customFormat="1" ht="14.25" customHeight="1" x14ac:dyDescent="0.25">
      <c r="B140" s="117"/>
      <c r="C140" s="202" t="s">
        <v>131</v>
      </c>
      <c r="D140" s="34"/>
      <c r="E140" s="34"/>
      <c r="F140" s="34"/>
      <c r="G140" s="34"/>
      <c r="H140" s="172"/>
      <c r="I140" s="172"/>
      <c r="J140" s="4"/>
      <c r="K140" s="116"/>
      <c r="L140" s="4"/>
      <c r="M140" s="4"/>
    </row>
    <row r="141" spans="2:13" s="3" customFormat="1" ht="14.25" customHeight="1" x14ac:dyDescent="0.25">
      <c r="B141" s="117"/>
      <c r="C141" s="202" t="s">
        <v>122</v>
      </c>
      <c r="D141" s="34"/>
      <c r="E141" s="34"/>
      <c r="F141" s="34"/>
      <c r="G141" s="34"/>
      <c r="H141" s="172"/>
      <c r="I141" s="172"/>
      <c r="J141" s="4"/>
      <c r="K141" s="116"/>
      <c r="L141" s="4"/>
      <c r="M141" s="4"/>
    </row>
    <row r="142" spans="2:13" ht="16.5" thickBot="1" x14ac:dyDescent="0.3">
      <c r="B142" s="35"/>
      <c r="C142" s="134" t="s">
        <v>125</v>
      </c>
      <c r="D142" s="206"/>
      <c r="E142" s="206"/>
      <c r="F142" s="47"/>
      <c r="G142" s="47"/>
      <c r="H142" s="36"/>
      <c r="I142" s="77"/>
      <c r="J142" s="154"/>
      <c r="K142" s="37"/>
      <c r="L142" s="118"/>
      <c r="M142" s="118"/>
    </row>
    <row r="143" spans="2:13" ht="12" customHeight="1" thickTop="1" x14ac:dyDescent="0.25">
      <c r="B143" s="6"/>
      <c r="C143" s="27"/>
      <c r="D143" s="28"/>
      <c r="E143" s="28"/>
      <c r="F143" s="28"/>
      <c r="G143" s="28"/>
      <c r="H143" s="6"/>
      <c r="I143" s="6"/>
      <c r="J143" s="118"/>
      <c r="K143" s="6"/>
      <c r="L143" s="118"/>
      <c r="M143" s="118"/>
    </row>
    <row r="144" spans="2:13" ht="12" customHeight="1" x14ac:dyDescent="0.25">
      <c r="B144" s="118"/>
      <c r="C144" s="136"/>
      <c r="D144" s="137"/>
      <c r="E144" s="137"/>
      <c r="F144" s="137"/>
      <c r="G144" s="137"/>
      <c r="H144" s="118"/>
      <c r="I144" s="118"/>
      <c r="J144" s="118"/>
      <c r="K144" s="118"/>
      <c r="L144" s="118"/>
      <c r="M144" s="118"/>
    </row>
    <row r="145" spans="2:13" ht="12" customHeight="1" x14ac:dyDescent="0.25">
      <c r="B145" s="6"/>
      <c r="C145" s="27"/>
      <c r="D145" s="28"/>
      <c r="E145" s="28"/>
      <c r="F145" s="28"/>
      <c r="G145" s="28"/>
      <c r="H145" s="6"/>
      <c r="I145" s="6"/>
      <c r="J145" s="118"/>
      <c r="K145" s="6"/>
      <c r="L145" s="118"/>
      <c r="M145" s="118"/>
    </row>
    <row r="146" spans="2:13" ht="20.25" customHeight="1" thickBot="1" x14ac:dyDescent="0.35">
      <c r="B146" s="118"/>
      <c r="C146" s="216" t="s">
        <v>63</v>
      </c>
      <c r="D146" s="137"/>
      <c r="E146" s="137"/>
      <c r="F146" s="137"/>
      <c r="G146" s="137"/>
      <c r="H146" s="118"/>
      <c r="I146" s="118"/>
      <c r="J146" s="118"/>
      <c r="K146" s="118"/>
      <c r="L146" s="118"/>
      <c r="M146" s="118"/>
    </row>
    <row r="147" spans="2:13" ht="12" customHeight="1" thickTop="1" thickBot="1" x14ac:dyDescent="0.3">
      <c r="B147" s="210"/>
      <c r="C147" s="211"/>
      <c r="D147" s="212"/>
      <c r="E147" s="212"/>
      <c r="F147" s="212"/>
      <c r="G147" s="212"/>
      <c r="H147" s="213"/>
      <c r="I147" s="213"/>
      <c r="J147" s="213"/>
      <c r="K147" s="214"/>
      <c r="L147" s="118"/>
      <c r="M147" s="118"/>
    </row>
    <row r="148" spans="2:13" ht="12" customHeight="1" thickBot="1" x14ac:dyDescent="0.3">
      <c r="B148" s="119"/>
      <c r="C148" s="424" t="s">
        <v>2</v>
      </c>
      <c r="D148" s="425"/>
      <c r="E148" s="189"/>
      <c r="F148" s="189"/>
      <c r="G148" s="137"/>
      <c r="H148" s="118"/>
      <c r="I148" s="118"/>
      <c r="J148" s="118"/>
      <c r="K148" s="120"/>
      <c r="L148" s="118"/>
      <c r="M148" s="118"/>
    </row>
    <row r="149" spans="2:13" ht="15" customHeight="1" x14ac:dyDescent="0.25">
      <c r="B149" s="119"/>
      <c r="C149" s="269" t="s">
        <v>55</v>
      </c>
      <c r="D149" s="270">
        <v>34705</v>
      </c>
      <c r="E149" s="271"/>
      <c r="F149" s="189"/>
      <c r="G149" s="137"/>
      <c r="H149" s="118"/>
      <c r="I149" s="118"/>
      <c r="J149" s="118"/>
      <c r="K149" s="120"/>
      <c r="L149" s="118"/>
      <c r="M149" s="118"/>
    </row>
    <row r="150" spans="2:13" ht="15" customHeight="1" x14ac:dyDescent="0.25">
      <c r="B150" s="119"/>
      <c r="C150" s="272" t="s">
        <v>67</v>
      </c>
      <c r="D150" s="273">
        <v>12676</v>
      </c>
      <c r="E150" s="271"/>
      <c r="F150" s="189"/>
      <c r="G150" s="137"/>
      <c r="H150" s="118"/>
      <c r="I150" s="118"/>
      <c r="J150" s="118"/>
      <c r="K150" s="120"/>
      <c r="L150" s="118"/>
      <c r="M150" s="118"/>
    </row>
    <row r="151" spans="2:13" ht="15" customHeight="1" thickBot="1" x14ac:dyDescent="0.3">
      <c r="B151" s="119"/>
      <c r="C151" s="274" t="s">
        <v>68</v>
      </c>
      <c r="D151" s="273">
        <v>6376</v>
      </c>
      <c r="E151" s="271"/>
      <c r="F151" s="189"/>
      <c r="G151" s="137"/>
      <c r="H151" s="118"/>
      <c r="I151" s="118"/>
      <c r="J151" s="118"/>
      <c r="K151" s="120"/>
      <c r="L151" s="118"/>
      <c r="M151" s="118"/>
    </row>
    <row r="152" spans="2:13" ht="16.5" thickBot="1" x14ac:dyDescent="0.3">
      <c r="B152" s="119"/>
      <c r="C152" s="275" t="s">
        <v>31</v>
      </c>
      <c r="D152" s="276">
        <f>D149+D150+D151</f>
        <v>53757</v>
      </c>
      <c r="E152" s="271"/>
      <c r="F152" s="189"/>
      <c r="G152" s="137"/>
      <c r="H152" s="118"/>
      <c r="I152" s="118"/>
      <c r="J152" s="118"/>
      <c r="K152" s="120"/>
      <c r="L152" s="118"/>
      <c r="M152" s="118"/>
    </row>
    <row r="153" spans="2:13" ht="11.25" customHeight="1" x14ac:dyDescent="0.25">
      <c r="B153" s="119"/>
      <c r="C153" s="277" t="s">
        <v>103</v>
      </c>
      <c r="D153" s="278"/>
      <c r="E153" s="278"/>
      <c r="F153" s="137"/>
      <c r="G153" s="137"/>
      <c r="H153" s="118"/>
      <c r="I153" s="118"/>
      <c r="J153" s="118"/>
      <c r="K153" s="120"/>
      <c r="L153" s="118"/>
      <c r="M153" s="118"/>
    </row>
    <row r="154" spans="2:13" ht="11.25" customHeight="1" x14ac:dyDescent="0.25">
      <c r="B154" s="119"/>
      <c r="C154" s="277" t="s">
        <v>104</v>
      </c>
      <c r="D154" s="278"/>
      <c r="E154" s="278"/>
      <c r="F154" s="137"/>
      <c r="G154" s="137"/>
      <c r="H154" s="118"/>
      <c r="I154" s="118"/>
      <c r="J154" s="118"/>
      <c r="K154" s="120"/>
      <c r="L154" s="118"/>
      <c r="M154" s="118"/>
    </row>
    <row r="155" spans="2:13" ht="12" customHeight="1" x14ac:dyDescent="0.25">
      <c r="B155" s="119"/>
      <c r="C155" s="123" t="s">
        <v>105</v>
      </c>
      <c r="D155" s="137"/>
      <c r="E155" s="137"/>
      <c r="F155" s="137"/>
      <c r="G155" s="137"/>
      <c r="H155" s="118"/>
      <c r="I155" s="118"/>
      <c r="J155" s="118"/>
      <c r="K155" s="120"/>
      <c r="L155" s="118"/>
      <c r="M155" s="118"/>
    </row>
    <row r="156" spans="2:13" ht="5.25" customHeight="1" thickBot="1" x14ac:dyDescent="0.3">
      <c r="B156" s="119"/>
      <c r="C156" s="123"/>
      <c r="D156" s="137"/>
      <c r="E156" s="137"/>
      <c r="F156" s="137"/>
      <c r="G156" s="137"/>
      <c r="H156" s="118"/>
      <c r="I156" s="118"/>
      <c r="J156" s="118"/>
      <c r="K156" s="120"/>
      <c r="L156" s="118"/>
      <c r="M156" s="118"/>
    </row>
    <row r="157" spans="2:13" ht="63.75" thickBot="1" x14ac:dyDescent="0.3">
      <c r="B157" s="119"/>
      <c r="C157" s="106" t="s">
        <v>19</v>
      </c>
      <c r="D157" s="113" t="s">
        <v>20</v>
      </c>
      <c r="E157" s="69" t="str">
        <f>F19</f>
        <v>LANDET KVANTUM UKE 39</v>
      </c>
      <c r="F157" s="69" t="str">
        <f>G19</f>
        <v>LANDET KVANTUM T.O.M UKE 39</v>
      </c>
      <c r="G157" s="69" t="str">
        <f>I19</f>
        <v>RESTKVOTER</v>
      </c>
      <c r="H157" s="92" t="str">
        <f>J19</f>
        <v>LANDET KVANTUM T.O.M. UKE 39 2018</v>
      </c>
      <c r="I157" s="118"/>
      <c r="J157" s="118"/>
      <c r="K157" s="120"/>
      <c r="L157" s="118"/>
      <c r="M157" s="118"/>
    </row>
    <row r="158" spans="2:13" ht="15" customHeight="1" thickBot="1" x14ac:dyDescent="0.3">
      <c r="B158" s="119"/>
      <c r="C158" s="111" t="s">
        <v>5</v>
      </c>
      <c r="D158" s="183">
        <v>34571</v>
      </c>
      <c r="E158" s="183">
        <v>3.27</v>
      </c>
      <c r="F158" s="183">
        <v>19489.89572</v>
      </c>
      <c r="G158" s="183">
        <f>D158-F158</f>
        <v>15081.10428</v>
      </c>
      <c r="H158" s="220">
        <v>17064.772519999999</v>
      </c>
      <c r="I158" s="118"/>
      <c r="J158" s="118"/>
      <c r="K158" s="120"/>
      <c r="L158" s="118"/>
      <c r="M158" s="118"/>
    </row>
    <row r="159" spans="2:13" ht="15" customHeight="1" thickBot="1" x14ac:dyDescent="0.3">
      <c r="B159" s="119"/>
      <c r="C159" s="114" t="s">
        <v>41</v>
      </c>
      <c r="D159" s="183">
        <v>100</v>
      </c>
      <c r="E159" s="183"/>
      <c r="F159" s="183">
        <v>29.104669999999999</v>
      </c>
      <c r="G159" s="183">
        <f>D159-F159</f>
        <v>70.895330000000001</v>
      </c>
      <c r="H159" s="220">
        <v>3.8416299999999999</v>
      </c>
      <c r="I159" s="118"/>
      <c r="J159" s="118"/>
      <c r="K159" s="120"/>
      <c r="L159" s="118"/>
      <c r="M159" s="118"/>
    </row>
    <row r="160" spans="2:13" ht="15" customHeight="1" thickBot="1" x14ac:dyDescent="0.3">
      <c r="B160" s="119"/>
      <c r="C160" s="109" t="s">
        <v>36</v>
      </c>
      <c r="D160" s="184">
        <v>34</v>
      </c>
      <c r="E160" s="184"/>
      <c r="F160" s="184"/>
      <c r="G160" s="184">
        <f>D160-F160</f>
        <v>34</v>
      </c>
      <c r="H160" s="221">
        <v>0.02</v>
      </c>
      <c r="I160" s="118"/>
      <c r="J160" s="118"/>
      <c r="K160" s="120"/>
      <c r="L160" s="118"/>
      <c r="M160" s="118"/>
    </row>
    <row r="161" spans="1:13" ht="15" customHeight="1" thickBot="1" x14ac:dyDescent="0.3">
      <c r="A161" s="118"/>
      <c r="B161" s="119"/>
      <c r="C161" s="112" t="s">
        <v>52</v>
      </c>
      <c r="D161" s="185">
        <f>SUM(D158:D160)</f>
        <v>34705</v>
      </c>
      <c r="E161" s="185">
        <f>SUM(E158:E160)</f>
        <v>3.27</v>
      </c>
      <c r="F161" s="185">
        <f>SUM(F158:F160)</f>
        <v>19519.000390000001</v>
      </c>
      <c r="G161" s="185">
        <f>D161-F161</f>
        <v>15185.999609999999</v>
      </c>
      <c r="H161" s="207">
        <f>SUM(H158:H160)</f>
        <v>17068.634149999998</v>
      </c>
      <c r="I161" s="118"/>
      <c r="J161" s="118"/>
      <c r="K161" s="120"/>
      <c r="L161" s="118"/>
      <c r="M161" s="118"/>
    </row>
    <row r="162" spans="1:13" ht="21" customHeight="1" thickBot="1" x14ac:dyDescent="0.3">
      <c r="B162" s="153"/>
      <c r="C162" s="134" t="s">
        <v>64</v>
      </c>
      <c r="D162" s="154"/>
      <c r="E162" s="154"/>
      <c r="F162" s="209"/>
      <c r="G162" s="209"/>
      <c r="H162" s="209"/>
      <c r="I162" s="209"/>
      <c r="J162" s="154"/>
      <c r="K162" s="155"/>
      <c r="L162" s="118"/>
    </row>
    <row r="163" spans="1:13" s="40" customFormat="1" ht="30" customHeight="1" thickTop="1" thickBot="1" x14ac:dyDescent="0.35">
      <c r="A163" s="79"/>
      <c r="B163" s="48"/>
      <c r="C163" s="215" t="s">
        <v>43</v>
      </c>
      <c r="D163" s="48"/>
      <c r="E163" s="48"/>
      <c r="F163" s="48"/>
      <c r="G163" s="48"/>
      <c r="H163" s="48"/>
      <c r="I163" s="81"/>
      <c r="J163" s="81"/>
      <c r="K163" s="48"/>
      <c r="L163" s="81"/>
      <c r="M163" s="81"/>
    </row>
    <row r="164" spans="1:13" ht="17.100000000000001" customHeight="1" thickTop="1" x14ac:dyDescent="0.25">
      <c r="B164" s="429" t="s">
        <v>1</v>
      </c>
      <c r="C164" s="430"/>
      <c r="D164" s="430"/>
      <c r="E164" s="430"/>
      <c r="F164" s="430"/>
      <c r="G164" s="430"/>
      <c r="H164" s="430"/>
      <c r="I164" s="430"/>
      <c r="J164" s="430"/>
      <c r="K164" s="431"/>
      <c r="L164" s="190"/>
      <c r="M164" s="190"/>
    </row>
    <row r="165" spans="1:13" ht="6" customHeight="1" thickBot="1" x14ac:dyDescent="0.3">
      <c r="B165" s="49"/>
      <c r="C165" s="41"/>
      <c r="D165" s="41"/>
      <c r="E165" s="41"/>
      <c r="F165" s="41"/>
      <c r="G165" s="41"/>
      <c r="H165" s="41"/>
      <c r="I165" s="80"/>
      <c r="J165" s="80"/>
      <c r="K165" s="42"/>
      <c r="L165" s="80"/>
      <c r="M165" s="80"/>
    </row>
    <row r="166" spans="1:13" s="3" customFormat="1" ht="18" customHeight="1" thickBot="1" x14ac:dyDescent="0.3">
      <c r="B166" s="29"/>
      <c r="C166" s="424" t="s">
        <v>2</v>
      </c>
      <c r="D166" s="425"/>
      <c r="E166" s="424" t="s">
        <v>53</v>
      </c>
      <c r="F166" s="425"/>
      <c r="G166" s="424" t="s">
        <v>54</v>
      </c>
      <c r="H166" s="425"/>
      <c r="I166" s="83"/>
      <c r="J166" s="83"/>
      <c r="K166" s="30"/>
      <c r="L166" s="143"/>
      <c r="M166" s="143"/>
    </row>
    <row r="167" spans="1:13" ht="14.25" customHeight="1" x14ac:dyDescent="0.25">
      <c r="B167" s="49"/>
      <c r="C167" s="269" t="s">
        <v>55</v>
      </c>
      <c r="D167" s="279">
        <v>47999</v>
      </c>
      <c r="E167" s="280" t="s">
        <v>5</v>
      </c>
      <c r="F167" s="281">
        <v>34489</v>
      </c>
      <c r="G167" s="272" t="s">
        <v>12</v>
      </c>
      <c r="H167" s="101">
        <v>21527</v>
      </c>
      <c r="I167" s="83"/>
      <c r="J167" s="83"/>
      <c r="K167" s="31"/>
      <c r="L167" s="151"/>
      <c r="M167" s="151"/>
    </row>
    <row r="168" spans="1:13" ht="14.25" customHeight="1" x14ac:dyDescent="0.25">
      <c r="B168" s="49"/>
      <c r="C168" s="272" t="s">
        <v>44</v>
      </c>
      <c r="D168" s="282">
        <v>44935</v>
      </c>
      <c r="E168" s="283" t="s">
        <v>45</v>
      </c>
      <c r="F168" s="284">
        <v>8000</v>
      </c>
      <c r="G168" s="272" t="s">
        <v>11</v>
      </c>
      <c r="H168" s="101">
        <v>5603</v>
      </c>
      <c r="I168" s="83"/>
      <c r="J168" s="83"/>
      <c r="K168" s="31"/>
      <c r="L168" s="151"/>
      <c r="M168" s="151"/>
    </row>
    <row r="169" spans="1:13" ht="14.25" customHeight="1" x14ac:dyDescent="0.25">
      <c r="B169" s="49"/>
      <c r="C169" s="272"/>
      <c r="D169" s="282"/>
      <c r="E169" s="283" t="s">
        <v>38</v>
      </c>
      <c r="F169" s="284">
        <v>5500</v>
      </c>
      <c r="G169" s="272" t="s">
        <v>46</v>
      </c>
      <c r="H169" s="101">
        <v>5666</v>
      </c>
      <c r="I169" s="83"/>
      <c r="J169" s="83"/>
      <c r="K169" s="51"/>
      <c r="L169" s="191"/>
      <c r="M169" s="191"/>
    </row>
    <row r="170" spans="1:13" ht="14.1" customHeight="1" thickBot="1" x14ac:dyDescent="0.3">
      <c r="B170" s="49"/>
      <c r="C170" s="272"/>
      <c r="D170" s="282"/>
      <c r="E170" s="283"/>
      <c r="F170" s="284"/>
      <c r="G170" s="272" t="s">
        <v>47</v>
      </c>
      <c r="H170" s="101">
        <v>1693</v>
      </c>
      <c r="I170" s="83"/>
      <c r="J170" s="83"/>
      <c r="K170" s="51"/>
      <c r="L170" s="191"/>
      <c r="M170" s="191"/>
    </row>
    <row r="171" spans="1:13" ht="14.1" customHeight="1" thickBot="1" x14ac:dyDescent="0.3">
      <c r="B171" s="49"/>
      <c r="C171" s="52" t="s">
        <v>31</v>
      </c>
      <c r="D171" s="285">
        <v>93614</v>
      </c>
      <c r="E171" s="286" t="s">
        <v>57</v>
      </c>
      <c r="F171" s="285">
        <f>F167+F168+F169</f>
        <v>47989</v>
      </c>
      <c r="G171" s="52" t="s">
        <v>5</v>
      </c>
      <c r="H171" s="102">
        <f>SUM(H167:H170)</f>
        <v>34489</v>
      </c>
      <c r="I171" s="83"/>
      <c r="J171" s="83"/>
      <c r="K171" s="51"/>
      <c r="L171" s="191"/>
      <c r="M171" s="191"/>
    </row>
    <row r="172" spans="1:13" ht="12.95" customHeight="1" x14ac:dyDescent="0.25">
      <c r="B172" s="49"/>
      <c r="C172" s="254" t="s">
        <v>94</v>
      </c>
      <c r="D172" s="283"/>
      <c r="E172" s="283"/>
      <c r="F172" s="283"/>
      <c r="G172" s="84"/>
      <c r="H172" s="50"/>
      <c r="I172" s="83"/>
      <c r="J172" s="83"/>
      <c r="K172" s="51"/>
      <c r="L172" s="191"/>
      <c r="M172" s="191"/>
    </row>
    <row r="173" spans="1:13" s="6" customFormat="1" ht="12.95" customHeight="1" x14ac:dyDescent="0.25">
      <c r="B173" s="49"/>
      <c r="C173" s="287" t="s">
        <v>108</v>
      </c>
      <c r="D173" s="84"/>
      <c r="E173" s="84"/>
      <c r="F173" s="84"/>
      <c r="G173" s="84"/>
      <c r="H173" s="41"/>
      <c r="I173" s="80"/>
      <c r="J173" s="80"/>
      <c r="K173" s="42"/>
      <c r="L173" s="80"/>
      <c r="M173" s="80"/>
    </row>
    <row r="174" spans="1:13" s="6" customFormat="1" ht="8.25" customHeight="1" thickBot="1" x14ac:dyDescent="0.3">
      <c r="B174" s="49"/>
      <c r="C174" s="53"/>
      <c r="D174" s="41"/>
      <c r="E174" s="41"/>
      <c r="F174" s="41"/>
      <c r="G174" s="41"/>
      <c r="H174" s="41"/>
      <c r="I174" s="80"/>
      <c r="J174" s="80"/>
      <c r="K174" s="42"/>
      <c r="L174" s="80"/>
      <c r="M174" s="80"/>
    </row>
    <row r="175" spans="1:13" ht="18" customHeight="1" x14ac:dyDescent="0.25">
      <c r="B175" s="426" t="s">
        <v>8</v>
      </c>
      <c r="C175" s="427"/>
      <c r="D175" s="427"/>
      <c r="E175" s="427"/>
      <c r="F175" s="427"/>
      <c r="G175" s="427"/>
      <c r="H175" s="427"/>
      <c r="I175" s="427"/>
      <c r="J175" s="427"/>
      <c r="K175" s="428"/>
      <c r="L175" s="190"/>
      <c r="M175" s="190"/>
    </row>
    <row r="176" spans="1:13" ht="4.5" customHeight="1" thickBot="1" x14ac:dyDescent="0.3">
      <c r="B176" s="54"/>
      <c r="C176" s="55"/>
      <c r="D176" s="55"/>
      <c r="E176" s="55"/>
      <c r="F176" s="55"/>
      <c r="G176" s="55"/>
      <c r="H176" s="55"/>
      <c r="I176" s="86"/>
      <c r="J176" s="86"/>
      <c r="K176" s="56"/>
      <c r="L176" s="86"/>
      <c r="M176" s="86"/>
    </row>
    <row r="177" spans="1:13" ht="48" thickBot="1" x14ac:dyDescent="0.3">
      <c r="A177" s="3"/>
      <c r="B177" s="29"/>
      <c r="C177" s="106" t="s">
        <v>19</v>
      </c>
      <c r="D177" s="178" t="s">
        <v>70</v>
      </c>
      <c r="E177" s="178" t="s">
        <v>114</v>
      </c>
      <c r="F177" s="223" t="str">
        <f>F19</f>
        <v>LANDET KVANTUM UKE 39</v>
      </c>
      <c r="G177" s="69" t="str">
        <f>G19</f>
        <v>LANDET KVANTUM T.O.M UKE 39</v>
      </c>
      <c r="H177" s="69" t="str">
        <f>I19</f>
        <v>RESTKVOTER</v>
      </c>
      <c r="I177" s="92" t="str">
        <f>J19</f>
        <v>LANDET KVANTUM T.O.M. UKE 39 2018</v>
      </c>
      <c r="J177" s="143"/>
      <c r="K177" s="30"/>
      <c r="L177" s="143"/>
      <c r="M177" s="143"/>
    </row>
    <row r="178" spans="1:13" ht="14.1" customHeight="1" x14ac:dyDescent="0.25">
      <c r="B178" s="49"/>
      <c r="C178" s="107" t="s">
        <v>16</v>
      </c>
      <c r="D178" s="227">
        <f t="shared" ref="D178" si="9">D179+D180+D181+D182</f>
        <v>34489</v>
      </c>
      <c r="E178" s="227">
        <f>E179+E180+E181+E182</f>
        <v>39828</v>
      </c>
      <c r="F178" s="227">
        <f>F179+F180+F181+F182</f>
        <v>565.77975000000004</v>
      </c>
      <c r="G178" s="227">
        <f t="shared" ref="G178:H178" si="10">G179+G180+G181+G182</f>
        <v>38046.742170000005</v>
      </c>
      <c r="H178" s="305">
        <f t="shared" si="10"/>
        <v>1781.25783</v>
      </c>
      <c r="I178" s="310">
        <f>I179+I180+I181+I182</f>
        <v>27702.851150000002</v>
      </c>
      <c r="J178" s="80"/>
      <c r="K178" s="57"/>
      <c r="L178" s="192"/>
      <c r="M178" s="192"/>
    </row>
    <row r="179" spans="1:13" ht="14.1" customHeight="1" x14ac:dyDescent="0.25">
      <c r="B179" s="49"/>
      <c r="C179" s="294" t="s">
        <v>74</v>
      </c>
      <c r="D179" s="288">
        <v>21527</v>
      </c>
      <c r="E179" s="288">
        <v>25497</v>
      </c>
      <c r="F179" s="288">
        <v>403.74113</v>
      </c>
      <c r="G179" s="288">
        <v>28955.83885</v>
      </c>
      <c r="H179" s="303">
        <f t="shared" ref="H179:H184" si="11">E179-G179</f>
        <v>-3458.8388500000001</v>
      </c>
      <c r="I179" s="308">
        <v>21643.047770000001</v>
      </c>
      <c r="J179" s="80"/>
      <c r="K179" s="57"/>
      <c r="L179" s="192"/>
      <c r="M179" s="192"/>
    </row>
    <row r="180" spans="1:13" ht="14.1" customHeight="1" x14ac:dyDescent="0.25">
      <c r="B180" s="49"/>
      <c r="C180" s="108" t="s">
        <v>11</v>
      </c>
      <c r="D180" s="288">
        <v>5603</v>
      </c>
      <c r="E180" s="288">
        <v>6636</v>
      </c>
      <c r="F180" s="288"/>
      <c r="G180" s="288">
        <v>2877.6549</v>
      </c>
      <c r="H180" s="303">
        <f t="shared" si="11"/>
        <v>3758.3451</v>
      </c>
      <c r="I180" s="308">
        <v>1390.6450600000001</v>
      </c>
      <c r="J180" s="80"/>
      <c r="K180" s="57"/>
      <c r="L180" s="192"/>
      <c r="M180" s="192"/>
    </row>
    <row r="181" spans="1:13" ht="14.1" customHeight="1" x14ac:dyDescent="0.25">
      <c r="B181" s="49"/>
      <c r="C181" s="108" t="s">
        <v>47</v>
      </c>
      <c r="D181" s="288">
        <v>1693</v>
      </c>
      <c r="E181" s="288">
        <v>1793</v>
      </c>
      <c r="F181" s="288">
        <v>66.511619999999994</v>
      </c>
      <c r="G181" s="288">
        <v>2748.5766699999999</v>
      </c>
      <c r="H181" s="303">
        <f t="shared" si="11"/>
        <v>-955.57666999999992</v>
      </c>
      <c r="I181" s="308">
        <v>1925.5894000000001</v>
      </c>
      <c r="J181" s="80"/>
      <c r="K181" s="57"/>
      <c r="L181" s="192"/>
      <c r="M181" s="192"/>
    </row>
    <row r="182" spans="1:13" ht="14.25" customHeight="1" thickBot="1" x14ac:dyDescent="0.3">
      <c r="B182" s="49"/>
      <c r="C182" s="410" t="s">
        <v>46</v>
      </c>
      <c r="D182" s="288">
        <v>5666</v>
      </c>
      <c r="E182" s="288">
        <v>5902</v>
      </c>
      <c r="F182" s="288">
        <v>95.527000000000001</v>
      </c>
      <c r="G182" s="288">
        <v>3464.67175</v>
      </c>
      <c r="H182" s="303">
        <f t="shared" si="11"/>
        <v>2437.32825</v>
      </c>
      <c r="I182" s="308">
        <v>2743.5689200000002</v>
      </c>
      <c r="J182" s="80"/>
      <c r="K182" s="57"/>
      <c r="L182" s="192"/>
      <c r="M182" s="192"/>
    </row>
    <row r="183" spans="1:13" ht="14.1" customHeight="1" thickBot="1" x14ac:dyDescent="0.3">
      <c r="B183" s="49"/>
      <c r="C183" s="111" t="s">
        <v>38</v>
      </c>
      <c r="D183" s="289">
        <v>5500</v>
      </c>
      <c r="E183" s="289">
        <v>5500</v>
      </c>
      <c r="F183" s="289">
        <v>0.53700000000000003</v>
      </c>
      <c r="G183" s="289">
        <v>4779.89066</v>
      </c>
      <c r="H183" s="307">
        <f t="shared" si="11"/>
        <v>720.10933999999997</v>
      </c>
      <c r="I183" s="312">
        <v>1921.7119600000001</v>
      </c>
      <c r="J183" s="80"/>
      <c r="K183" s="57"/>
      <c r="L183" s="192"/>
      <c r="M183" s="192"/>
    </row>
    <row r="184" spans="1:13" ht="14.1" customHeight="1" x14ac:dyDescent="0.25">
      <c r="B184" s="49"/>
      <c r="C184" s="107" t="s">
        <v>17</v>
      </c>
      <c r="D184" s="227">
        <v>8000</v>
      </c>
      <c r="E184" s="227">
        <v>8000</v>
      </c>
      <c r="F184" s="227">
        <f>F185+F186</f>
        <v>242.49137999999999</v>
      </c>
      <c r="G184" s="227">
        <f>G185+G186</f>
        <v>2987.2536399999999</v>
      </c>
      <c r="H184" s="305">
        <f t="shared" si="11"/>
        <v>5012.7463600000001</v>
      </c>
      <c r="I184" s="310">
        <f>I185+I186</f>
        <v>3844.2272000000003</v>
      </c>
      <c r="J184" s="80"/>
      <c r="K184" s="57"/>
      <c r="L184" s="192"/>
      <c r="M184" s="192"/>
    </row>
    <row r="185" spans="1:13" ht="14.1" customHeight="1" x14ac:dyDescent="0.25">
      <c r="B185" s="49"/>
      <c r="C185" s="108" t="s">
        <v>29</v>
      </c>
      <c r="D185" s="288"/>
      <c r="E185" s="288"/>
      <c r="F185" s="288"/>
      <c r="G185" s="288">
        <v>360.90604999999999</v>
      </c>
      <c r="H185" s="303"/>
      <c r="I185" s="308">
        <v>1241.8957499999999</v>
      </c>
      <c r="J185" s="80"/>
      <c r="K185" s="57"/>
      <c r="L185" s="192"/>
      <c r="M185" s="192"/>
    </row>
    <row r="186" spans="1:13" ht="14.1" customHeight="1" thickBot="1" x14ac:dyDescent="0.3">
      <c r="B186" s="49"/>
      <c r="C186" s="110" t="s">
        <v>48</v>
      </c>
      <c r="D186" s="229"/>
      <c r="E186" s="229"/>
      <c r="F186" s="229">
        <v>242.49137999999999</v>
      </c>
      <c r="G186" s="229">
        <v>2626.3475899999999</v>
      </c>
      <c r="H186" s="306"/>
      <c r="I186" s="311">
        <v>2602.3314500000001</v>
      </c>
      <c r="J186" s="83"/>
      <c r="K186" s="57"/>
      <c r="L186" s="192"/>
      <c r="M186" s="192"/>
    </row>
    <row r="187" spans="1:13" ht="14.1" customHeight="1" thickBot="1" x14ac:dyDescent="0.3">
      <c r="B187" s="49"/>
      <c r="C187" s="111" t="s">
        <v>13</v>
      </c>
      <c r="D187" s="289">
        <v>10</v>
      </c>
      <c r="E187" s="289">
        <v>10</v>
      </c>
      <c r="F187" s="289"/>
      <c r="G187" s="289">
        <v>0.36840000000000001</v>
      </c>
      <c r="H187" s="307">
        <f>E187-G187</f>
        <v>9.6316000000000006</v>
      </c>
      <c r="I187" s="312">
        <v>0.53639999999999999</v>
      </c>
      <c r="J187" s="80"/>
      <c r="K187" s="57"/>
      <c r="L187" s="192"/>
      <c r="M187" s="192"/>
    </row>
    <row r="188" spans="1:13" ht="14.1" customHeight="1" thickBot="1" x14ac:dyDescent="0.3">
      <c r="B188" s="49"/>
      <c r="C188" s="109" t="s">
        <v>49</v>
      </c>
      <c r="D188" s="228"/>
      <c r="E188" s="228"/>
      <c r="F188" s="228">
        <v>1.2862499999999999</v>
      </c>
      <c r="G188" s="228">
        <v>45.66957</v>
      </c>
      <c r="H188" s="304">
        <f>E188-G188</f>
        <v>-45.66957</v>
      </c>
      <c r="I188" s="309">
        <v>42.598649999999999</v>
      </c>
      <c r="J188" s="80"/>
      <c r="K188" s="57"/>
      <c r="L188" s="192"/>
      <c r="M188" s="192"/>
    </row>
    <row r="189" spans="1:13" ht="16.5" thickBot="1" x14ac:dyDescent="0.3">
      <c r="A189" s="3"/>
      <c r="B189" s="29"/>
      <c r="C189" s="112" t="s">
        <v>9</v>
      </c>
      <c r="D189" s="186">
        <f>D178+D183+D184+D187</f>
        <v>47999</v>
      </c>
      <c r="E189" s="186">
        <f>E178+E183+E184+E187</f>
        <v>53338</v>
      </c>
      <c r="F189" s="186">
        <f>F178+F183+F184+F187+F188</f>
        <v>810.09438000000011</v>
      </c>
      <c r="G189" s="186">
        <f>G178+G183+G184+G187+G188</f>
        <v>45859.924440000003</v>
      </c>
      <c r="H189" s="200">
        <f>H178+H183+H184+H187+H188</f>
        <v>7478.0755600000002</v>
      </c>
      <c r="I189" s="198">
        <f>I178+I183+I184+I187+I188</f>
        <v>33511.925360000001</v>
      </c>
      <c r="J189" s="177"/>
      <c r="K189" s="57"/>
      <c r="L189" s="192"/>
      <c r="M189" s="192"/>
    </row>
    <row r="190" spans="1:13" ht="14.1" customHeight="1" x14ac:dyDescent="0.25">
      <c r="A190" s="3"/>
      <c r="B190" s="29"/>
      <c r="C190" s="366" t="s">
        <v>75</v>
      </c>
      <c r="D190" s="66"/>
      <c r="E190" s="66"/>
      <c r="F190" s="66"/>
      <c r="G190" s="66"/>
      <c r="H190" s="365"/>
      <c r="I190" s="365"/>
      <c r="J190" s="143"/>
      <c r="K190" s="30"/>
      <c r="L190" s="143"/>
      <c r="M190" s="143"/>
    </row>
    <row r="191" spans="1:13" ht="15.75" thickBot="1" x14ac:dyDescent="0.3">
      <c r="B191" s="58"/>
      <c r="C191" s="409" t="s">
        <v>118</v>
      </c>
      <c r="D191" s="67"/>
      <c r="E191" s="67"/>
      <c r="F191" s="67"/>
      <c r="G191" s="67"/>
      <c r="H191" s="59"/>
      <c r="I191" s="59"/>
      <c r="J191" s="59"/>
      <c r="K191" s="60"/>
      <c r="L191" s="80"/>
      <c r="M191" s="80"/>
    </row>
    <row r="192" spans="1:13" ht="14.1" customHeight="1" thickTop="1" x14ac:dyDescent="0.25"/>
    <row r="193" spans="1:13" s="40" customFormat="1" ht="17.100000000000001" customHeight="1" thickBot="1" x14ac:dyDescent="0.3">
      <c r="A193" s="79"/>
      <c r="B193" s="81"/>
      <c r="C193" s="93" t="s">
        <v>50</v>
      </c>
      <c r="D193" s="81"/>
      <c r="E193" s="81"/>
      <c r="F193" s="81"/>
      <c r="G193" s="81"/>
      <c r="H193" s="81"/>
      <c r="I193" s="81"/>
      <c r="J193" s="81"/>
      <c r="K193" s="79"/>
      <c r="L193" s="79"/>
      <c r="M193" s="79"/>
    </row>
    <row r="194" spans="1:13" ht="17.100000000000001" customHeight="1" thickTop="1" x14ac:dyDescent="0.25">
      <c r="B194" s="429" t="s">
        <v>1</v>
      </c>
      <c r="C194" s="430"/>
      <c r="D194" s="430"/>
      <c r="E194" s="430"/>
      <c r="F194" s="430"/>
      <c r="G194" s="430"/>
      <c r="H194" s="430"/>
      <c r="I194" s="430"/>
      <c r="J194" s="430"/>
      <c r="K194" s="431"/>
      <c r="L194" s="190"/>
      <c r="M194" s="190"/>
    </row>
    <row r="195" spans="1:13" ht="6" customHeight="1" thickBot="1" x14ac:dyDescent="0.3">
      <c r="B195" s="82"/>
      <c r="C195" s="80"/>
      <c r="D195" s="80"/>
      <c r="E195" s="80"/>
      <c r="F195" s="80"/>
      <c r="G195" s="80"/>
      <c r="H195" s="80"/>
      <c r="I195" s="80"/>
      <c r="J195" s="80"/>
      <c r="K195" s="71"/>
      <c r="L195" s="118"/>
      <c r="M195" s="118"/>
    </row>
    <row r="196" spans="1:13" s="3" customFormat="1" ht="14.1" customHeight="1" thickBot="1" x14ac:dyDescent="0.3">
      <c r="B196" s="72"/>
      <c r="C196" s="424" t="s">
        <v>2</v>
      </c>
      <c r="D196" s="425"/>
      <c r="E196"/>
      <c r="F196"/>
      <c r="G196" s="73"/>
      <c r="H196" s="73"/>
      <c r="I196" s="73"/>
      <c r="J196" s="143"/>
      <c r="K196" s="68"/>
      <c r="L196" s="4"/>
      <c r="M196" s="4"/>
    </row>
    <row r="197" spans="1:13" ht="16.5" customHeight="1" x14ac:dyDescent="0.25">
      <c r="B197" s="74"/>
      <c r="C197" s="269" t="s">
        <v>73</v>
      </c>
      <c r="D197" s="270">
        <v>4622</v>
      </c>
      <c r="E197" s="290"/>
      <c r="F197" s="239"/>
      <c r="G197" s="75"/>
      <c r="H197" s="75"/>
      <c r="I197" s="75"/>
      <c r="J197" s="160"/>
      <c r="K197" s="71"/>
      <c r="L197" s="118"/>
      <c r="M197" s="118"/>
    </row>
    <row r="198" spans="1:13" ht="14.1" customHeight="1" x14ac:dyDescent="0.25">
      <c r="B198" s="74"/>
      <c r="C198" s="272" t="s">
        <v>44</v>
      </c>
      <c r="D198" s="273">
        <v>24433</v>
      </c>
      <c r="E198" s="290"/>
      <c r="F198" s="239"/>
      <c r="G198" s="75"/>
      <c r="H198" s="75"/>
      <c r="I198" s="75"/>
      <c r="J198" s="160"/>
      <c r="K198" s="71"/>
      <c r="L198" s="118"/>
      <c r="M198" s="118"/>
    </row>
    <row r="199" spans="1:13" ht="14.1" customHeight="1" thickBot="1" x14ac:dyDescent="0.3">
      <c r="B199" s="74"/>
      <c r="C199" s="274" t="s">
        <v>28</v>
      </c>
      <c r="D199" s="273">
        <v>382</v>
      </c>
      <c r="E199" s="290"/>
      <c r="F199" s="239"/>
      <c r="G199" s="88"/>
      <c r="H199" s="75"/>
      <c r="I199" s="75"/>
      <c r="J199" s="160"/>
      <c r="K199" s="71"/>
      <c r="L199" s="118"/>
      <c r="M199" s="118"/>
    </row>
    <row r="200" spans="1:13" ht="14.1" customHeight="1" thickBot="1" x14ac:dyDescent="0.3">
      <c r="B200" s="74"/>
      <c r="C200" s="275" t="s">
        <v>31</v>
      </c>
      <c r="D200" s="276">
        <f>SUM(D197:D199)</f>
        <v>29437</v>
      </c>
      <c r="E200" s="290"/>
      <c r="F200"/>
      <c r="G200" s="88"/>
      <c r="H200" s="75"/>
      <c r="I200" s="75"/>
      <c r="J200" s="160"/>
      <c r="K200" s="71"/>
      <c r="L200" s="118"/>
      <c r="M200" s="118"/>
    </row>
    <row r="201" spans="1:13" ht="13.5" customHeight="1" x14ac:dyDescent="0.25">
      <c r="B201" s="82"/>
      <c r="C201" s="291" t="s">
        <v>106</v>
      </c>
      <c r="D201" s="283"/>
      <c r="E201" s="283"/>
      <c r="F201" s="83"/>
      <c r="G201" s="84"/>
      <c r="H201" s="80"/>
      <c r="I201" s="80"/>
      <c r="J201" s="80"/>
      <c r="K201" s="71"/>
      <c r="L201" s="118"/>
      <c r="M201" s="118"/>
    </row>
    <row r="202" spans="1:13" ht="14.25" customHeight="1" x14ac:dyDescent="0.25">
      <c r="B202" s="82"/>
      <c r="C202" s="287" t="s">
        <v>107</v>
      </c>
      <c r="D202" s="84"/>
      <c r="E202" s="84"/>
      <c r="F202" s="80"/>
      <c r="G202" s="80"/>
      <c r="H202" s="80"/>
      <c r="I202" s="80"/>
      <c r="J202" s="80"/>
      <c r="K202" s="71"/>
      <c r="L202" s="118"/>
      <c r="M202" s="118"/>
    </row>
    <row r="203" spans="1:13" ht="14.1" customHeight="1" thickBot="1" x14ac:dyDescent="0.3">
      <c r="B203" s="82"/>
      <c r="D203" s="84"/>
      <c r="E203" s="84"/>
      <c r="F203" s="80"/>
      <c r="G203" s="80"/>
      <c r="H203" s="80"/>
      <c r="I203" s="80"/>
      <c r="J203" s="80"/>
      <c r="K203" s="71"/>
      <c r="L203" s="118"/>
      <c r="M203" s="118"/>
    </row>
    <row r="204" spans="1:13" ht="17.100000000000001" customHeight="1" x14ac:dyDescent="0.25">
      <c r="B204" s="426" t="s">
        <v>8</v>
      </c>
      <c r="C204" s="427"/>
      <c r="D204" s="427"/>
      <c r="E204" s="427"/>
      <c r="F204" s="427"/>
      <c r="G204" s="427"/>
      <c r="H204" s="427"/>
      <c r="I204" s="427"/>
      <c r="J204" s="427"/>
      <c r="K204" s="428"/>
      <c r="L204" s="190"/>
      <c r="M204" s="190"/>
    </row>
    <row r="205" spans="1:13" ht="6" customHeight="1" thickBot="1" x14ac:dyDescent="0.3">
      <c r="B205" s="85"/>
      <c r="C205" s="86"/>
      <c r="D205" s="86"/>
      <c r="E205" s="86"/>
      <c r="F205" s="86"/>
      <c r="G205" s="86"/>
      <c r="H205" s="86"/>
      <c r="I205" s="86"/>
      <c r="J205" s="86"/>
      <c r="K205" s="87"/>
      <c r="L205" s="86"/>
      <c r="M205" s="86"/>
    </row>
    <row r="206" spans="1:13" ht="62.25" customHeight="1" thickBot="1" x14ac:dyDescent="0.3">
      <c r="B206" s="82"/>
      <c r="C206" s="106" t="s">
        <v>19</v>
      </c>
      <c r="D206" s="113" t="s">
        <v>20</v>
      </c>
      <c r="E206" s="69" t="str">
        <f>F19</f>
        <v>LANDET KVANTUM UKE 39</v>
      </c>
      <c r="F206" s="69" t="str">
        <f>G19</f>
        <v>LANDET KVANTUM T.O.M UKE 39</v>
      </c>
      <c r="G206" s="69" t="str">
        <f>I19</f>
        <v>RESTKVOTER</v>
      </c>
      <c r="H206" s="92" t="str">
        <f>J19</f>
        <v>LANDET KVANTUM T.O.M. UKE 39 2018</v>
      </c>
      <c r="I206" s="80"/>
      <c r="J206" s="80"/>
      <c r="K206" s="71"/>
      <c r="L206" s="118"/>
      <c r="M206" s="118"/>
    </row>
    <row r="207" spans="1:13" s="97" customFormat="1" ht="14.1" customHeight="1" thickBot="1" x14ac:dyDescent="0.3">
      <c r="B207" s="94"/>
      <c r="C207" s="111" t="s">
        <v>51</v>
      </c>
      <c r="D207" s="183">
        <v>1100</v>
      </c>
      <c r="E207" s="183">
        <v>20.571120000000001</v>
      </c>
      <c r="F207" s="183">
        <v>930.89943000000005</v>
      </c>
      <c r="G207" s="183">
        <f>D207-F207</f>
        <v>169.10056999999995</v>
      </c>
      <c r="H207" s="220">
        <v>858.44628999999998</v>
      </c>
      <c r="I207" s="95"/>
      <c r="J207" s="162"/>
      <c r="K207" s="96"/>
      <c r="L207" s="100"/>
      <c r="M207" s="100"/>
    </row>
    <row r="208" spans="1:13" ht="14.1" customHeight="1" thickBot="1" x14ac:dyDescent="0.3">
      <c r="B208" s="82"/>
      <c r="C208" s="114" t="s">
        <v>45</v>
      </c>
      <c r="D208" s="183">
        <v>3472</v>
      </c>
      <c r="E208" s="183">
        <v>55.834290000000003</v>
      </c>
      <c r="F208" s="183">
        <v>2830.7133600000002</v>
      </c>
      <c r="G208" s="183">
        <f t="shared" ref="G208:G210" si="12">D208-F208</f>
        <v>641.28663999999981</v>
      </c>
      <c r="H208" s="220">
        <v>3809.54088</v>
      </c>
      <c r="I208" s="105"/>
      <c r="J208" s="105"/>
      <c r="K208" s="71"/>
      <c r="L208" s="118"/>
      <c r="M208" s="118"/>
    </row>
    <row r="209" spans="2:13" s="97" customFormat="1" ht="14.1" customHeight="1" thickBot="1" x14ac:dyDescent="0.3">
      <c r="B209" s="94"/>
      <c r="C209" s="109" t="s">
        <v>36</v>
      </c>
      <c r="D209" s="184">
        <v>50</v>
      </c>
      <c r="E209" s="184"/>
      <c r="F209" s="184">
        <v>2.1101399999999999</v>
      </c>
      <c r="G209" s="183">
        <f t="shared" si="12"/>
        <v>47.889859999999999</v>
      </c>
      <c r="H209" s="221">
        <v>0.52510000000000001</v>
      </c>
      <c r="I209" s="95"/>
      <c r="J209" s="162"/>
      <c r="K209" s="96"/>
      <c r="L209" s="100"/>
      <c r="M209" s="100"/>
    </row>
    <row r="210" spans="2:13" s="97" customFormat="1" ht="14.1" customHeight="1" thickBot="1" x14ac:dyDescent="0.3">
      <c r="B210" s="89"/>
      <c r="C210" s="109" t="s">
        <v>56</v>
      </c>
      <c r="D210" s="184"/>
      <c r="E210" s="184"/>
      <c r="F210" s="184">
        <v>4.2743900000000004</v>
      </c>
      <c r="G210" s="183">
        <f t="shared" si="12"/>
        <v>-4.2743900000000004</v>
      </c>
      <c r="H210" s="221">
        <v>0.95176000000000005</v>
      </c>
      <c r="I210" s="90"/>
      <c r="J210" s="90"/>
      <c r="K210" s="91"/>
      <c r="L210" s="193"/>
      <c r="M210" s="193"/>
    </row>
    <row r="211" spans="2:13" ht="16.5" thickBot="1" x14ac:dyDescent="0.3">
      <c r="B211" s="82"/>
      <c r="C211" s="112" t="s">
        <v>52</v>
      </c>
      <c r="D211" s="185">
        <f>D197</f>
        <v>4622</v>
      </c>
      <c r="E211" s="185">
        <f>SUM(E207:E210)</f>
        <v>76.405410000000003</v>
      </c>
      <c r="F211" s="185">
        <f>SUM(F207:F210)</f>
        <v>3767.9973199999999</v>
      </c>
      <c r="G211" s="185">
        <f>D211-F211</f>
        <v>854.00268000000005</v>
      </c>
      <c r="H211" s="207">
        <f>H207+H208+H209+H210</f>
        <v>4669.4640300000001</v>
      </c>
      <c r="I211" s="80"/>
      <c r="J211" s="80"/>
      <c r="K211" s="71"/>
      <c r="L211" s="118"/>
      <c r="M211" s="118"/>
    </row>
    <row r="212" spans="2:13" s="70" customFormat="1" ht="9" customHeight="1" x14ac:dyDescent="0.25">
      <c r="B212" s="82"/>
      <c r="C212" s="65"/>
      <c r="D212" s="98"/>
      <c r="E212" s="98"/>
      <c r="F212" s="98"/>
      <c r="G212" s="98"/>
      <c r="H212" s="80"/>
      <c r="I212" s="80"/>
      <c r="J212" s="80"/>
      <c r="K212" s="71"/>
      <c r="L212" s="118"/>
      <c r="M212" s="118"/>
    </row>
    <row r="213" spans="2:13" ht="14.1" customHeight="1" thickBot="1" x14ac:dyDescent="0.3">
      <c r="B213" s="76"/>
      <c r="C213" s="77"/>
      <c r="D213" s="77"/>
      <c r="E213" s="77"/>
      <c r="F213" s="77"/>
      <c r="G213" s="104"/>
      <c r="H213" s="77"/>
      <c r="I213" s="77"/>
      <c r="J213" s="154"/>
      <c r="K213" s="78"/>
      <c r="L213" s="118"/>
      <c r="M213" s="118"/>
    </row>
    <row r="214" spans="2:13" ht="14.1" customHeight="1" thickTop="1" x14ac:dyDescent="0.25">
      <c r="B214" s="118"/>
      <c r="C214" s="118"/>
      <c r="D214" s="118"/>
      <c r="E214" s="118"/>
      <c r="F214" s="118"/>
      <c r="G214" s="156"/>
      <c r="H214" s="118"/>
      <c r="I214" s="118"/>
      <c r="J214" s="118"/>
      <c r="K214" s="118"/>
      <c r="L214" s="118"/>
      <c r="M214" s="118"/>
    </row>
    <row r="215" spans="2:13" ht="14.1" customHeight="1" x14ac:dyDescent="0.25">
      <c r="B215" s="118"/>
      <c r="C215" s="118"/>
      <c r="D215" s="118"/>
      <c r="E215" s="118"/>
      <c r="F215" s="118"/>
      <c r="G215" s="156"/>
      <c r="H215" s="118"/>
      <c r="I215" s="118"/>
      <c r="J215" s="118"/>
      <c r="K215" s="118"/>
      <c r="L215" s="118"/>
      <c r="M215" s="118"/>
    </row>
    <row r="216" spans="2:13" ht="14.1" customHeight="1" x14ac:dyDescent="0.25">
      <c r="B216" s="118"/>
      <c r="C216" s="118"/>
      <c r="D216" s="118"/>
      <c r="E216" s="118"/>
      <c r="F216" s="118"/>
      <c r="G216" s="156"/>
      <c r="H216" s="118"/>
      <c r="I216" s="118"/>
      <c r="J216" s="118"/>
      <c r="K216" s="118"/>
      <c r="L216" s="118"/>
      <c r="M216" s="118"/>
    </row>
    <row r="217" spans="2:13" ht="14.1" customHeight="1" x14ac:dyDescent="0.25">
      <c r="B217" s="118"/>
      <c r="C217" s="118"/>
      <c r="D217" s="118"/>
      <c r="E217" s="118"/>
      <c r="F217" s="118"/>
      <c r="G217" s="156"/>
      <c r="H217" s="118"/>
      <c r="I217" s="118"/>
      <c r="J217" s="118"/>
      <c r="K217" s="118"/>
      <c r="L217" s="118"/>
      <c r="M217" s="118"/>
    </row>
    <row r="218" spans="2:13" ht="14.1" customHeight="1" x14ac:dyDescent="0.25">
      <c r="B218" s="118"/>
      <c r="C218" s="118"/>
      <c r="D218" s="118"/>
      <c r="E218" s="118"/>
      <c r="F218" s="118"/>
      <c r="G218" s="156"/>
      <c r="H218" s="118"/>
      <c r="I218" s="118"/>
      <c r="J218" s="118"/>
      <c r="K218" s="118"/>
      <c r="L218" s="118"/>
      <c r="M218" s="118"/>
    </row>
    <row r="219" spans="2:13" ht="14.1" customHeight="1" x14ac:dyDescent="0.25">
      <c r="B219" s="118"/>
      <c r="C219" s="118"/>
      <c r="D219" s="118"/>
      <c r="E219" s="118"/>
      <c r="F219" s="118"/>
      <c r="G219" s="156"/>
      <c r="H219" s="118"/>
      <c r="I219" s="118"/>
      <c r="J219" s="118"/>
      <c r="K219" s="118"/>
      <c r="L219" s="118"/>
      <c r="M219" s="118"/>
    </row>
    <row r="220" spans="2:13" ht="14.1" customHeight="1" x14ac:dyDescent="0.25">
      <c r="B220" s="118"/>
      <c r="C220" s="118"/>
      <c r="D220" s="118"/>
      <c r="E220" s="118"/>
      <c r="F220" s="118"/>
      <c r="G220" s="156"/>
      <c r="H220" s="118"/>
      <c r="I220" s="118"/>
      <c r="J220" s="118"/>
      <c r="K220" s="118"/>
      <c r="L220" s="118"/>
      <c r="M220" s="118"/>
    </row>
    <row r="221" spans="2:13" s="79" customFormat="1" ht="17.100000000000001" customHeight="1" thickBot="1" x14ac:dyDescent="0.3">
      <c r="B221" s="81"/>
      <c r="C221" s="93" t="s">
        <v>88</v>
      </c>
      <c r="D221" s="81"/>
      <c r="E221" s="81"/>
      <c r="F221" s="81"/>
      <c r="G221" s="81"/>
      <c r="H221" s="81"/>
      <c r="I221" s="81"/>
      <c r="J221" s="81"/>
    </row>
    <row r="222" spans="2:13" ht="17.100000000000001" customHeight="1" thickTop="1" x14ac:dyDescent="0.25">
      <c r="B222" s="429" t="s">
        <v>1</v>
      </c>
      <c r="C222" s="430"/>
      <c r="D222" s="430"/>
      <c r="E222" s="430"/>
      <c r="F222" s="430"/>
      <c r="G222" s="430"/>
      <c r="H222" s="430"/>
      <c r="I222" s="430"/>
      <c r="J222" s="430"/>
      <c r="K222" s="431"/>
      <c r="L222" s="190"/>
      <c r="M222" s="190"/>
    </row>
    <row r="223" spans="2:13" ht="6" customHeight="1" thickBot="1" x14ac:dyDescent="0.3">
      <c r="B223" s="82"/>
      <c r="C223" s="80"/>
      <c r="D223" s="80"/>
      <c r="E223" s="80"/>
      <c r="F223" s="80"/>
      <c r="G223" s="80"/>
      <c r="H223" s="80"/>
      <c r="I223" s="80"/>
      <c r="J223" s="80"/>
      <c r="K223" s="120"/>
      <c r="L223" s="118"/>
      <c r="M223" s="118"/>
    </row>
    <row r="224" spans="2:13" s="3" customFormat="1" ht="14.1" customHeight="1" thickBot="1" x14ac:dyDescent="0.3">
      <c r="B224" s="142"/>
      <c r="C224" s="424" t="s">
        <v>2</v>
      </c>
      <c r="D224" s="425"/>
      <c r="E224"/>
      <c r="F224"/>
      <c r="G224" s="143"/>
      <c r="H224" s="143"/>
      <c r="I224" s="143"/>
      <c r="J224" s="143"/>
      <c r="K224" s="116"/>
      <c r="L224" s="4"/>
      <c r="M224" s="4"/>
    </row>
    <row r="225" spans="2:14" ht="16.5" customHeight="1" x14ac:dyDescent="0.25">
      <c r="B225" s="145"/>
      <c r="C225" s="269" t="s">
        <v>73</v>
      </c>
      <c r="D225" s="270">
        <v>3536</v>
      </c>
      <c r="E225" s="290"/>
      <c r="F225" s="239"/>
      <c r="G225" s="160"/>
      <c r="H225" s="160"/>
      <c r="I225" s="160"/>
      <c r="J225" s="160"/>
      <c r="K225" s="120"/>
      <c r="L225" s="118"/>
      <c r="M225" s="118"/>
    </row>
    <row r="226" spans="2:14" ht="16.5" customHeight="1" x14ac:dyDescent="0.25">
      <c r="B226" s="145"/>
      <c r="C226" s="272" t="s">
        <v>44</v>
      </c>
      <c r="D226" s="273">
        <v>2504</v>
      </c>
      <c r="E226" s="290"/>
      <c r="F226" s="239"/>
      <c r="G226" s="160"/>
      <c r="H226" s="160"/>
      <c r="I226" s="160"/>
      <c r="J226" s="160"/>
      <c r="K226" s="120"/>
      <c r="L226" s="118"/>
      <c r="M226" s="118"/>
    </row>
    <row r="227" spans="2:14" ht="14.1" customHeight="1" thickBot="1" x14ac:dyDescent="0.3">
      <c r="B227" s="145"/>
      <c r="C227" s="272" t="s">
        <v>28</v>
      </c>
      <c r="D227" s="273">
        <v>123</v>
      </c>
      <c r="E227" s="290"/>
      <c r="F227" s="239"/>
      <c r="G227" s="160"/>
      <c r="H227" s="160"/>
      <c r="I227" s="160"/>
      <c r="J227" s="160"/>
      <c r="K227" s="120"/>
      <c r="L227" s="118"/>
      <c r="M227" s="118"/>
    </row>
    <row r="228" spans="2:14" ht="14.1" customHeight="1" thickBot="1" x14ac:dyDescent="0.3">
      <c r="B228" s="145"/>
      <c r="C228" s="275" t="s">
        <v>31</v>
      </c>
      <c r="D228" s="276">
        <f>SUM(D225:D227)</f>
        <v>6163</v>
      </c>
      <c r="E228" s="290"/>
      <c r="F228"/>
      <c r="G228" s="88"/>
      <c r="H228" s="160"/>
      <c r="I228" s="160"/>
      <c r="J228" s="160"/>
      <c r="K228" s="120"/>
      <c r="L228" s="118"/>
      <c r="M228" s="118"/>
    </row>
    <row r="229" spans="2:14" ht="18.75" customHeight="1" thickBot="1" x14ac:dyDescent="0.3">
      <c r="B229" s="82"/>
      <c r="C229" s="254" t="s">
        <v>120</v>
      </c>
      <c r="D229" s="283"/>
      <c r="E229" s="283"/>
      <c r="F229" s="83"/>
      <c r="G229" s="84"/>
      <c r="H229" s="80"/>
      <c r="I229" s="80"/>
      <c r="J229" s="80"/>
      <c r="K229" s="120"/>
      <c r="L229" s="118"/>
      <c r="M229" s="118"/>
    </row>
    <row r="230" spans="2:14" ht="17.100000000000001" customHeight="1" x14ac:dyDescent="0.25">
      <c r="B230" s="426" t="s">
        <v>8</v>
      </c>
      <c r="C230" s="427"/>
      <c r="D230" s="427"/>
      <c r="E230" s="427"/>
      <c r="F230" s="427"/>
      <c r="G230" s="427"/>
      <c r="H230" s="427"/>
      <c r="I230" s="427"/>
      <c r="J230" s="427"/>
      <c r="K230" s="428"/>
      <c r="L230" s="190"/>
      <c r="M230" s="190"/>
    </row>
    <row r="231" spans="2:14" ht="6" customHeight="1" thickBot="1" x14ac:dyDescent="0.3">
      <c r="B231" s="85"/>
      <c r="C231" s="86"/>
      <c r="D231" s="86"/>
      <c r="E231" s="86"/>
      <c r="F231" s="86"/>
      <c r="G231" s="86"/>
      <c r="H231" s="86"/>
      <c r="I231" s="86"/>
      <c r="J231" s="86"/>
      <c r="K231" s="87"/>
      <c r="L231" s="86"/>
      <c r="M231" s="86"/>
    </row>
    <row r="232" spans="2:14" ht="62.25" customHeight="1" thickBot="1" x14ac:dyDescent="0.3">
      <c r="B232" s="82"/>
      <c r="C232" s="399" t="s">
        <v>89</v>
      </c>
      <c r="D232" s="417" t="s">
        <v>90</v>
      </c>
      <c r="E232" s="399" t="s">
        <v>119</v>
      </c>
      <c r="F232" s="400" t="str">
        <f>E206</f>
        <v>LANDET KVANTUM UKE 39</v>
      </c>
      <c r="G232" s="401" t="str">
        <f>F206</f>
        <v>LANDET KVANTUM T.O.M UKE 39</v>
      </c>
      <c r="H232" s="401" t="s">
        <v>62</v>
      </c>
      <c r="I232" s="402" t="str">
        <f>H206</f>
        <v>LANDET KVANTUM T.O.M. UKE 39 2018</v>
      </c>
      <c r="J232" s="118"/>
      <c r="K232" s="42"/>
      <c r="L232" s="118"/>
      <c r="M232" s="118"/>
      <c r="N232" s="118"/>
    </row>
    <row r="233" spans="2:14" s="97" customFormat="1" ht="14.1" customHeight="1" thickBot="1" x14ac:dyDescent="0.3">
      <c r="B233" s="161"/>
      <c r="C233" s="111" t="s">
        <v>91</v>
      </c>
      <c r="D233" s="456">
        <v>1650</v>
      </c>
      <c r="E233" s="459">
        <v>1650</v>
      </c>
      <c r="F233" s="419">
        <f>SUM(F234:F235)</f>
        <v>0</v>
      </c>
      <c r="G233" s="403">
        <f>SUM(G234:G235)</f>
        <v>1595.15535</v>
      </c>
      <c r="H233" s="453">
        <f>E233-G233</f>
        <v>54.844650000000001</v>
      </c>
      <c r="I233" s="403">
        <f>SUM(I234:I235)</f>
        <v>2085.627</v>
      </c>
      <c r="J233" s="100"/>
      <c r="K233" s="412"/>
      <c r="L233" s="100"/>
      <c r="M233" s="100"/>
      <c r="N233" s="100"/>
    </row>
    <row r="234" spans="2:14" s="97" customFormat="1" ht="14.1" customHeight="1" thickBot="1" x14ac:dyDescent="0.3">
      <c r="B234" s="161"/>
      <c r="C234" s="404" t="s">
        <v>80</v>
      </c>
      <c r="D234" s="457"/>
      <c r="E234" s="460"/>
      <c r="F234" s="420"/>
      <c r="G234" s="405">
        <v>1221.97955</v>
      </c>
      <c r="H234" s="454"/>
      <c r="I234" s="405">
        <v>1637.8375000000001</v>
      </c>
      <c r="J234" s="100"/>
      <c r="K234" s="412"/>
      <c r="L234" s="100"/>
      <c r="M234" s="100"/>
      <c r="N234" s="100"/>
    </row>
    <row r="235" spans="2:14" s="97" customFormat="1" ht="14.1" customHeight="1" thickBot="1" x14ac:dyDescent="0.3">
      <c r="B235" s="161"/>
      <c r="C235" s="404" t="s">
        <v>81</v>
      </c>
      <c r="D235" s="458"/>
      <c r="E235" s="461"/>
      <c r="F235" s="406"/>
      <c r="G235" s="406">
        <v>373.17579999999998</v>
      </c>
      <c r="H235" s="455"/>
      <c r="I235" s="414">
        <v>447.78949999999998</v>
      </c>
      <c r="J235" s="100"/>
      <c r="K235" s="412"/>
      <c r="L235" s="100"/>
      <c r="M235" s="100"/>
      <c r="N235" s="100"/>
    </row>
    <row r="236" spans="2:14" s="97" customFormat="1" ht="14.1" customHeight="1" thickBot="1" x14ac:dyDescent="0.3">
      <c r="B236" s="161"/>
      <c r="C236" s="111" t="s">
        <v>92</v>
      </c>
      <c r="D236" s="456">
        <v>943</v>
      </c>
      <c r="E236" s="459">
        <v>1266</v>
      </c>
      <c r="F236" s="419">
        <f>SUM(F237:F238)</f>
        <v>0</v>
      </c>
      <c r="G236" s="403">
        <f>SUM(G237:G238)</f>
        <v>1333.29981</v>
      </c>
      <c r="H236" s="453">
        <f>E236-G236</f>
        <v>-67.299809999999979</v>
      </c>
      <c r="I236" s="403">
        <f>SUM(I237:I238)</f>
        <v>1708.35491</v>
      </c>
      <c r="J236" s="100"/>
      <c r="K236" s="412"/>
      <c r="L236" s="100"/>
      <c r="M236" s="100"/>
      <c r="N236" s="100"/>
    </row>
    <row r="237" spans="2:14" s="97" customFormat="1" ht="14.1" customHeight="1" thickBot="1" x14ac:dyDescent="0.3">
      <c r="B237" s="161"/>
      <c r="C237" s="404" t="s">
        <v>80</v>
      </c>
      <c r="D237" s="457"/>
      <c r="E237" s="460"/>
      <c r="F237" s="420"/>
      <c r="G237" s="405">
        <v>1036.5637099999999</v>
      </c>
      <c r="H237" s="454"/>
      <c r="I237" s="405">
        <v>1424.1108999999999</v>
      </c>
      <c r="J237" s="100"/>
      <c r="K237" s="412"/>
      <c r="L237" s="100"/>
      <c r="M237" s="100"/>
      <c r="N237" s="100"/>
    </row>
    <row r="238" spans="2:14" s="97" customFormat="1" ht="14.1" customHeight="1" thickBot="1" x14ac:dyDescent="0.3">
      <c r="B238" s="161"/>
      <c r="C238" s="404" t="s">
        <v>81</v>
      </c>
      <c r="D238" s="458"/>
      <c r="E238" s="461"/>
      <c r="F238" s="406"/>
      <c r="G238" s="406">
        <v>296.73610000000002</v>
      </c>
      <c r="H238" s="455"/>
      <c r="I238" s="414">
        <v>284.24401</v>
      </c>
      <c r="J238" s="100"/>
      <c r="K238" s="412"/>
      <c r="L238" s="100"/>
      <c r="M238" s="100"/>
      <c r="N238" s="100"/>
    </row>
    <row r="239" spans="2:14" s="97" customFormat="1" ht="14.1" customHeight="1" thickBot="1" x14ac:dyDescent="0.3">
      <c r="B239" s="161"/>
      <c r="C239" s="111" t="s">
        <v>93</v>
      </c>
      <c r="D239" s="456">
        <v>943</v>
      </c>
      <c r="E239" s="459">
        <v>1143</v>
      </c>
      <c r="F239" s="419">
        <f>SUM(F240:F241)</f>
        <v>72.776269999999997</v>
      </c>
      <c r="G239" s="403">
        <f>SUM(G240:G241)</f>
        <v>333.27017000000001</v>
      </c>
      <c r="H239" s="453">
        <f>E239-G239</f>
        <v>809.72982999999999</v>
      </c>
      <c r="I239" s="403">
        <f>SUM(I240:I241)</f>
        <v>269.90219999999999</v>
      </c>
      <c r="J239" s="100"/>
      <c r="K239" s="412"/>
      <c r="L239" s="100"/>
      <c r="M239" s="100"/>
      <c r="N239" s="100"/>
    </row>
    <row r="240" spans="2:14" s="97" customFormat="1" ht="14.1" customHeight="1" thickBot="1" x14ac:dyDescent="0.3">
      <c r="B240" s="161"/>
      <c r="C240" s="404" t="s">
        <v>80</v>
      </c>
      <c r="D240" s="457"/>
      <c r="E240" s="460"/>
      <c r="F240" s="420">
        <v>50.783169999999998</v>
      </c>
      <c r="G240" s="405">
        <v>264.77307000000002</v>
      </c>
      <c r="H240" s="454"/>
      <c r="I240" s="405">
        <v>227.60849999999999</v>
      </c>
      <c r="J240" s="100"/>
      <c r="K240" s="412"/>
      <c r="L240" s="100"/>
      <c r="M240" s="100"/>
      <c r="N240" s="100"/>
    </row>
    <row r="241" spans="2:14" s="97" customFormat="1" ht="14.1" customHeight="1" thickBot="1" x14ac:dyDescent="0.3">
      <c r="B241" s="161"/>
      <c r="C241" s="404" t="s">
        <v>81</v>
      </c>
      <c r="D241" s="458"/>
      <c r="E241" s="461"/>
      <c r="F241" s="406">
        <v>21.993099999999998</v>
      </c>
      <c r="G241" s="406">
        <v>68.497100000000003</v>
      </c>
      <c r="H241" s="455"/>
      <c r="I241" s="414">
        <v>42.293700000000001</v>
      </c>
      <c r="J241" s="100"/>
      <c r="K241" s="412"/>
      <c r="L241" s="100"/>
      <c r="M241" s="100"/>
      <c r="N241" s="100"/>
    </row>
    <row r="242" spans="2:14" s="97" customFormat="1" ht="14.1" customHeight="1" thickBot="1" x14ac:dyDescent="0.3">
      <c r="B242" s="89"/>
      <c r="C242" s="109" t="s">
        <v>56</v>
      </c>
      <c r="D242" s="411"/>
      <c r="E242" s="421"/>
      <c r="F242" s="221"/>
      <c r="G242" s="221"/>
      <c r="H242" s="407"/>
      <c r="I242" s="415"/>
      <c r="J242" s="100"/>
      <c r="K242" s="413"/>
      <c r="L242" s="193"/>
      <c r="M242" s="193"/>
      <c r="N242" s="193"/>
    </row>
    <row r="243" spans="2:14" ht="16.5" thickBot="1" x14ac:dyDescent="0.3">
      <c r="B243" s="82"/>
      <c r="C243" s="112" t="s">
        <v>52</v>
      </c>
      <c r="D243" s="418">
        <f>SUM(D233:D242)</f>
        <v>3536</v>
      </c>
      <c r="E243" s="422">
        <f>SUM(E233:E242)</f>
        <v>4059</v>
      </c>
      <c r="F243" s="185">
        <f>F233+F236+F239+F242</f>
        <v>72.776269999999997</v>
      </c>
      <c r="G243" s="185">
        <f>G233+G236+G239+G242</f>
        <v>3261.7253300000002</v>
      </c>
      <c r="H243" s="408">
        <f>SUM(H233:H242)</f>
        <v>797.27467000000001</v>
      </c>
      <c r="I243" s="416">
        <f>I233+I236+I239+I242</f>
        <v>4063.88411</v>
      </c>
      <c r="J243" s="118"/>
      <c r="K243" s="42"/>
      <c r="L243" s="118"/>
      <c r="M243" s="118"/>
      <c r="N243" s="118"/>
    </row>
    <row r="244" spans="2:14" s="70" customFormat="1" ht="9" customHeight="1" x14ac:dyDescent="0.25">
      <c r="B244" s="82"/>
      <c r="C244" s="65"/>
      <c r="D244" s="98"/>
      <c r="E244" s="98"/>
      <c r="F244" s="98"/>
      <c r="G244" s="98"/>
      <c r="H244" s="80"/>
      <c r="I244" s="80"/>
      <c r="J244" s="80"/>
      <c r="K244" s="120"/>
      <c r="L244" s="118"/>
      <c r="M244" s="118"/>
    </row>
    <row r="245" spans="2:14" ht="14.1" customHeight="1" thickBot="1" x14ac:dyDescent="0.3">
      <c r="B245" s="153"/>
      <c r="C245" s="154"/>
      <c r="D245" s="154"/>
      <c r="E245" s="154"/>
      <c r="F245" s="154"/>
      <c r="G245" s="104"/>
      <c r="H245" s="104"/>
      <c r="I245" s="154"/>
      <c r="J245" s="154"/>
      <c r="K245" s="155"/>
      <c r="L245" s="118"/>
      <c r="M245" s="118"/>
    </row>
    <row r="246" spans="2:14" ht="20.25" customHeight="1" thickTop="1" x14ac:dyDescent="0.25">
      <c r="B246" s="70"/>
      <c r="C246" s="70"/>
      <c r="D246" s="70"/>
      <c r="E246" s="70"/>
      <c r="F246" s="70"/>
      <c r="G246" s="70"/>
      <c r="H246" s="70"/>
      <c r="K246" s="70"/>
    </row>
    <row r="247" spans="2:14" ht="20.25" customHeight="1" x14ac:dyDescent="0.25"/>
    <row r="248" spans="2:14" ht="14.1" hidden="1" customHeight="1" x14ac:dyDescent="0.25"/>
    <row r="249" spans="2:14" ht="14.1" hidden="1" customHeight="1" x14ac:dyDescent="0.25"/>
    <row r="250" spans="2:14" ht="14.1" hidden="1" customHeight="1" x14ac:dyDescent="0.25">
      <c r="G250" s="64"/>
    </row>
    <row r="251" spans="2:14" ht="14.1" hidden="1" customHeight="1" x14ac:dyDescent="0.25">
      <c r="F251" s="64"/>
    </row>
    <row r="252" spans="2:14" ht="14.1" hidden="1" customHeight="1" x14ac:dyDescent="0.25"/>
    <row r="253" spans="2:14" ht="14.1" hidden="1" customHeight="1" x14ac:dyDescent="0.25"/>
    <row r="254" spans="2:14" ht="14.1" hidden="1" customHeight="1" x14ac:dyDescent="0.25"/>
    <row r="255" spans="2:14" ht="14.1" hidden="1" customHeight="1" x14ac:dyDescent="0.25"/>
    <row r="256" spans="2:14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4.1" hidden="1" customHeight="1" x14ac:dyDescent="0.25"/>
    <row r="326" ht="14.1" hidden="1" customHeight="1" x14ac:dyDescent="0.25"/>
    <row r="327" ht="14.1" hidden="1" customHeight="1" x14ac:dyDescent="0.25"/>
    <row r="328" ht="14.1" hidden="1" customHeight="1" x14ac:dyDescent="0.25"/>
    <row r="329" ht="14.1" hidden="1" customHeight="1" x14ac:dyDescent="0.25"/>
    <row r="330" ht="14.1" hidden="1" customHeight="1" x14ac:dyDescent="0.25"/>
    <row r="331" ht="14.1" hidden="1" customHeight="1" x14ac:dyDescent="0.25"/>
    <row r="332" ht="14.1" hidden="1" customHeight="1" x14ac:dyDescent="0.25"/>
    <row r="333" ht="14.1" hidden="1" customHeight="1" x14ac:dyDescent="0.25"/>
    <row r="334" ht="14.1" hidden="1" customHeight="1" x14ac:dyDescent="0.25"/>
    <row r="335" ht="14.1" hidden="1" customHeight="1" x14ac:dyDescent="0.25"/>
    <row r="336" ht="14.1" hidden="1" customHeight="1" x14ac:dyDescent="0.25"/>
    <row r="337" ht="14.1" hidden="1" customHeight="1" x14ac:dyDescent="0.25"/>
    <row r="338" ht="14.1" hidden="1" customHeight="1" x14ac:dyDescent="0.25"/>
    <row r="339" ht="14.1" hidden="1" customHeight="1" x14ac:dyDescent="0.25"/>
    <row r="340" ht="14.1" hidden="1" customHeight="1" x14ac:dyDescent="0.25"/>
    <row r="341" ht="14.1" hidden="1" customHeight="1" x14ac:dyDescent="0.25"/>
    <row r="342" ht="14.1" hidden="1" customHeight="1" x14ac:dyDescent="0.25"/>
    <row r="343" ht="14.1" hidden="1" customHeight="1" x14ac:dyDescent="0.25"/>
    <row r="344" ht="14.1" hidden="1" customHeight="1" x14ac:dyDescent="0.25"/>
    <row r="345" ht="14.1" hidden="1" customHeight="1" x14ac:dyDescent="0.25"/>
    <row r="346" ht="14.1" hidden="1" customHeight="1" x14ac:dyDescent="0.25"/>
    <row r="347" ht="14.1" hidden="1" customHeight="1" x14ac:dyDescent="0.25"/>
    <row r="348" ht="14.1" hidden="1" customHeight="1" x14ac:dyDescent="0.25"/>
    <row r="349" ht="14.1" hidden="1" customHeight="1" x14ac:dyDescent="0.25"/>
    <row r="350" ht="14.1" hidden="1" customHeight="1" x14ac:dyDescent="0.25"/>
    <row r="351" ht="14.1" hidden="1" customHeight="1" x14ac:dyDescent="0.25"/>
    <row r="352" ht="14.1" hidden="1" customHeight="1" x14ac:dyDescent="0.25"/>
    <row r="353" ht="14.1" hidden="1" customHeight="1" x14ac:dyDescent="0.25"/>
    <row r="354" ht="14.1" hidden="1" customHeight="1" x14ac:dyDescent="0.25"/>
    <row r="355" ht="15" hidden="1" customHeight="1" x14ac:dyDescent="0.25"/>
    <row r="356" ht="15" hidden="1" customHeight="1" x14ac:dyDescent="0.25"/>
    <row r="357" ht="15" hidden="1" customHeight="1" x14ac:dyDescent="0.25"/>
    <row r="358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4">
    <mergeCell ref="H236:H238"/>
    <mergeCell ref="H239:H241"/>
    <mergeCell ref="D236:D238"/>
    <mergeCell ref="D239:D241"/>
    <mergeCell ref="B222:K222"/>
    <mergeCell ref="C224:D224"/>
    <mergeCell ref="B230:K230"/>
    <mergeCell ref="D233:D235"/>
    <mergeCell ref="H233:H235"/>
    <mergeCell ref="E233:E235"/>
    <mergeCell ref="E236:E238"/>
    <mergeCell ref="E239:E241"/>
    <mergeCell ref="B2:K2"/>
    <mergeCell ref="B7:K7"/>
    <mergeCell ref="C9:D9"/>
    <mergeCell ref="E9:F9"/>
    <mergeCell ref="G9:H9"/>
    <mergeCell ref="B47:K47"/>
    <mergeCell ref="B105:K105"/>
    <mergeCell ref="B17:K17"/>
    <mergeCell ref="B72:K72"/>
    <mergeCell ref="C74:D74"/>
    <mergeCell ref="E74:F74"/>
    <mergeCell ref="G74:H74"/>
    <mergeCell ref="B82:K82"/>
    <mergeCell ref="B55:K55"/>
    <mergeCell ref="C80:H81"/>
    <mergeCell ref="C67:G67"/>
    <mergeCell ref="C148:D148"/>
    <mergeCell ref="B204:K204"/>
    <mergeCell ref="C196:D196"/>
    <mergeCell ref="B194:K194"/>
    <mergeCell ref="C49:D49"/>
    <mergeCell ref="C166:D166"/>
    <mergeCell ref="E166:F166"/>
    <mergeCell ref="G166:H166"/>
    <mergeCell ref="B175:K175"/>
    <mergeCell ref="C107:D107"/>
    <mergeCell ref="E107:F107"/>
    <mergeCell ref="G107:H107"/>
    <mergeCell ref="B115:K115"/>
    <mergeCell ref="B164:K164"/>
    <mergeCell ref="D57:D58"/>
    <mergeCell ref="G57:G58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39
&amp;"-,Normal"&amp;11(iht. motatte landings- og sluttsedler fra fiskesalgslagene; alle tallstørrelser i hele tonn)&amp;R01.10.2019
</oddHeader>
    <oddFooter>&amp;LFiskeridirektoratet&amp;CReguleringsseksjonen&amp;RKjetil Gramstad</oddFooter>
  </headerFooter>
  <rowBreaks count="2" manualBreakCount="2">
    <brk id="68" max="16383" man="1"/>
    <brk id="14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UKE_39_2019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Kjetil Gramstad</cp:lastModifiedBy>
  <cp:lastPrinted>2019-07-17T10:57:55Z</cp:lastPrinted>
  <dcterms:created xsi:type="dcterms:W3CDTF">2011-07-06T12:13:20Z</dcterms:created>
  <dcterms:modified xsi:type="dcterms:W3CDTF">2019-10-01T08:32:53Z</dcterms:modified>
</cp:coreProperties>
</file>