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15_2021" sheetId="1" r:id="rId1"/>
  </sheets>
  <definedNames>
    <definedName name="_xlnm.Print_Area" localSheetId="0">UKE_15_2021!$B$1:$M$248</definedName>
    <definedName name="Z_14D440E4_F18A_4F78_9989_38C1B133222D_.wvu.Cols" localSheetId="0" hidden="1">UKE_15_2021!#REF!</definedName>
    <definedName name="Z_14D440E4_F18A_4F78_9989_38C1B133222D_.wvu.PrintArea" localSheetId="0" hidden="1">UKE_15_2021!$B$1:$M$248</definedName>
    <definedName name="Z_14D440E4_F18A_4F78_9989_38C1B133222D_.wvu.Rows" localSheetId="0" hidden="1">UKE_15_2021!$360:$1048576,UKE_15_2021!$249:$359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24" i="1" l="1"/>
  <c r="G124" i="1"/>
  <c r="G138" i="1" s="1"/>
  <c r="G32" i="1"/>
  <c r="J32" i="1"/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63" i="1" l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<sst xmlns="http://schemas.openxmlformats.org/spreadsheetml/2006/main" count="262" uniqueCount="139">
  <si>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</si>
  <si>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</si>
  <si>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</si>
  <si>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</si>
  <si>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</si>
  <si>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</si>
  <si>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</si>
  <si>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</si>
  <si>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</si>
  <si>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</si>
  <si>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</si>
  <si>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</si>
  <si>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</si>
  <si>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</si>
  <si>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</si>
  <si>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</si>
  <si>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</si>
  <si>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</si>
  <si>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</si>
  <si>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</si>
  <si>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</si>
  <si>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</si>
  <si>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</si>
  <si>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</si>
  <si>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</si>
  <si>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</si>
  <si>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</si>
  <si>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</si>
  <si>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</si>
  <si>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</si>
  <si>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</si>
  <si>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</si>
  <si>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</si>
  <si>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</si>
  <si>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</si>
  <si>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</si>
  <si>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</si>
  <si>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</si>
  <si>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</si>
  <si>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</si>
  <si>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</si>
  <si>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</si>
  <si>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</si>
  <si>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</si>
  <si>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</si>
  <si>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</si>
  <si>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</si>
  <si>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</si>
  <si>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</si>
  <si>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</si>
  <si>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</si>
  <si>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</si>
  <si>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</si>
  <si>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</si>
  <si>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</si>
  <si>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</si>
  <si>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</si>
  <si>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</si>
  <si>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</si>
  <si>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</si>
  <si>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</si>
  <si>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</si>
  <si>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</si>
  <si>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</si>
  <si>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</si>
  <si>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</si>
  <si>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</si>
  <si>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</si>
  <si>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</si>
  <si>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</si>
  <si>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</si>
  <si>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</si>
  <si>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</si>
  <si>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</si>
  <si>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</si>
  <si>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</si>
  <si>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</si>
  <si>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</si>
  <si>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</si>
  <si>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</si>
  <si>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</si>
  <si>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</si>
  <si>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</si>
  <si>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</si>
  <si>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</si>
  <si>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</si>
  <si>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</si>
  <si>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</si>
  <si>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</si>
  <si>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</si>
  <si>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</si>
  <si>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</si>
  <si>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</si>
  <si>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</si>
  <si>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</si>
  <si>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</si>
  <si>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</si>
  <si>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</si>
  <si>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</si>
  <si>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</si>
  <si>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</si>
  <si>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</si>
  <si>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</si>
  <si>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</si>
  <si>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</si>
  <si>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</si>
  <si>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</si>
  <si>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</si>
  <si>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</si>
  <si>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</si>
  <si>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</si>
  <si>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</si>
  <si>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</si>
  <si>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</si>
  <si>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</si>
  <si>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</si>
  <si>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</si>
  <si>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</si>
  <si>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</si>
  <si>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</si>
  <si>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</si>
  <si>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</si>
  <si>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</si>
  <si>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</si>
  <si>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</si>
  <si>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</si>
  <si>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</si>
  <si>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</si>
  <si>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</si>
  <si>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</si>
  <si>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</si>
  <si>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</si>
  <si>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</si>
  <si>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15</t>
  </si>
  <si>
    <t>LANDET KVANTUM T.O.M UKE 15</t>
  </si>
  <si>
    <t>LANDET KVANTUM T.O.M. UKE 15 2020</t>
  </si>
  <si>
    <r>
      <t xml:space="preserve">3 </t>
    </r>
    <r>
      <rPr>
        <sz val="9"/>
        <color theme="1"/>
        <rFont val="Calibri"/>
        <family val="2"/>
      </rPr>
      <t>Registrert rekreasjonsfiske utgjør 517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</si>
  <si>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</si>
  <si>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134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</si>
</sst>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7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  <xf numFmtId="9" fontId="16" fillId="0" borderId="0" applyFont="0" applyFill="0" applyBorder="0" applyAlignment="0" applyProtection="0"/>
  </cellStyleXfs>
  <cellXfs count="428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5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29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167" fontId="60" fillId="0" borderId="5" xfId="1" applyNumberFormat="1" applyFont="1" applyBorder="1" applyAlignment="1">
      <alignment vertical="top"/>
    </xf>
    <xf numFmtId="167" fontId="60" fillId="0" borderId="26" xfId="1" applyNumberFormat="1" applyFont="1" applyBorder="1" applyAlignment="1">
      <alignment vertical="top"/>
    </xf>
    <xf numFmtId="9" fontId="5" fillId="0" borderId="0" xfId="86" applyFont="1" applyBorder="1" applyAlignment="1">
      <alignment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zoomScale="130" zoomScaleNormal="110" zoomScaleSheetLayoutView="100" zoomScalePageLayoutView="130" workbookViewId="0">
      <selection activeCell="J11" sqref="J11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71093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8.42578125" style="64" customWidth="1"/>
    <col min="10" max="10" width="13" style="64" customWidth="1"/>
    <col min="11" max="11" width="0.5703125" style="5" hidden="1" customWidth="1"/>
    <col min="12" max="12" width="0.5703125" style="64" hidden="1" customWidth="1"/>
    <col min="13" max="13" width="1" style="64" hidden="1" customWidth="1"/>
    <col min="14" max="14" width="5.28515625" hidden="1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21" t="s">
        <v>103</v>
      </c>
      <c r="C2" s="422"/>
      <c r="D2" s="422"/>
      <c r="E2" s="422"/>
      <c r="F2" s="422"/>
      <c r="G2" s="422"/>
      <c r="H2" s="422"/>
      <c r="I2" s="422"/>
      <c r="J2" s="422"/>
      <c r="K2" s="423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0"/>
      <c r="C7" s="411"/>
      <c r="D7" s="411"/>
      <c r="E7" s="411"/>
      <c r="F7" s="411"/>
      <c r="G7" s="411"/>
      <c r="H7" s="411"/>
      <c r="I7" s="411"/>
      <c r="J7" s="411"/>
      <c r="K7" s="412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05" t="s">
        <v>2</v>
      </c>
      <c r="D9" s="406"/>
      <c r="E9" s="405" t="s">
        <v>20</v>
      </c>
      <c r="F9" s="406"/>
      <c r="G9" s="405" t="s">
        <v>21</v>
      </c>
      <c r="H9" s="406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129</v>
      </c>
      <c r="D13" s="160">
        <v>123330</v>
      </c>
      <c r="E13" s="201"/>
      <c r="F13" s="264"/>
      <c r="G13" s="158" t="s">
        <v>15</v>
      </c>
      <c r="H13" s="265">
        <v>17140</v>
      </c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07" t="s">
        <v>8</v>
      </c>
      <c r="C17" s="408"/>
      <c r="D17" s="408"/>
      <c r="E17" s="408"/>
      <c r="F17" s="408"/>
      <c r="G17" s="408"/>
      <c r="H17" s="408"/>
      <c r="I17" s="408"/>
      <c r="J17" s="408"/>
      <c r="K17" s="409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">
      <c r="A19" s="3"/>
      <c r="B19" s="108"/>
      <c r="C19" s="169" t="s">
        <v>19</v>
      </c>
      <c r="D19" s="232" t="s">
        <v>67</v>
      </c>
      <c r="E19" s="261" t="s">
        <v>87</v>
      </c>
      <c r="F19" s="261" t="s">
        <v>133</v>
      </c>
      <c r="G19" s="261" t="s">
        <v>134</v>
      </c>
      <c r="H19" s="261" t="s">
        <v>66</v>
      </c>
      <c r="I19" s="261" t="s">
        <v>61</v>
      </c>
      <c r="J19" s="261" t="s">
        <v>135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75">
        <f>D22+D21</f>
        <v>126245</v>
      </c>
      <c r="E20" s="275">
        <f t="shared" ref="E20:J20" si="0">E22+E21</f>
        <v>127050</v>
      </c>
      <c r="F20" s="266">
        <f t="shared" si="0"/>
        <v>548.70165000000009</v>
      </c>
      <c r="G20" s="266">
        <f t="shared" si="0"/>
        <v>42438.735159999997</v>
      </c>
      <c r="H20" s="275"/>
      <c r="I20" s="266">
        <f t="shared" si="0"/>
        <v>84611.264840000003</v>
      </c>
      <c r="J20" s="266">
        <f t="shared" si="0"/>
        <v>46629.649540000006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76">
        <v>125495</v>
      </c>
      <c r="E21" s="267">
        <v>126318</v>
      </c>
      <c r="F21" s="267">
        <v>523.90965000000006</v>
      </c>
      <c r="G21" s="267">
        <v>42284.898459999997</v>
      </c>
      <c r="H21" s="267"/>
      <c r="I21" s="267">
        <f>E21-G21</f>
        <v>84033.101540000003</v>
      </c>
      <c r="J21" s="267">
        <v>46480.734040000003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77">
        <v>750</v>
      </c>
      <c r="E22" s="268">
        <v>732</v>
      </c>
      <c r="F22" s="267">
        <v>24.792000000000002</v>
      </c>
      <c r="G22" s="267">
        <v>153.83670000000001</v>
      </c>
      <c r="H22" s="268"/>
      <c r="I22" s="267">
        <f>E22-G22</f>
        <v>578.16329999999994</v>
      </c>
      <c r="J22" s="267">
        <v>148.91550000000001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75">
        <f>D31+D30+D24</f>
        <v>273198</v>
      </c>
      <c r="E23" s="275">
        <f t="shared" ref="E23:J23" si="1">E31+E30+E24</f>
        <v>274600</v>
      </c>
      <c r="F23" s="266">
        <f t="shared" si="1"/>
        <v>12975.41786</v>
      </c>
      <c r="G23" s="266">
        <f t="shared" si="1"/>
        <v>160901.75696</v>
      </c>
      <c r="H23" s="275"/>
      <c r="I23" s="266">
        <f t="shared" si="1"/>
        <v>113698.24304</v>
      </c>
      <c r="J23" s="266">
        <f t="shared" si="1"/>
        <v>151338.264242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78">
        <f>D25+D26+D27+D28+D29</f>
        <v>213518</v>
      </c>
      <c r="E24" s="278">
        <f t="shared" ref="E24:J24" si="2">E25+E26+E27+E28+E29</f>
        <v>215211</v>
      </c>
      <c r="F24" s="269">
        <f t="shared" si="2"/>
        <v>10986.75684</v>
      </c>
      <c r="G24" s="269">
        <f t="shared" si="2"/>
        <v>136635.7899</v>
      </c>
      <c r="H24" s="278"/>
      <c r="I24" s="269">
        <f t="shared" si="2"/>
        <v>78575.210099999997</v>
      </c>
      <c r="J24" s="269">
        <f t="shared" si="2"/>
        <v>121064.264242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79">
        <v>51314</v>
      </c>
      <c r="E25" s="270">
        <v>51340</v>
      </c>
      <c r="F25" s="270">
        <v>3655.8329699999999</v>
      </c>
      <c r="G25" s="270">
        <v>32586.835660000001</v>
      </c>
      <c r="H25" s="270"/>
      <c r="I25" s="270">
        <f t="shared" ref="I25:I30" si="3">E25-G25</f>
        <v>18753.164339999999</v>
      </c>
      <c r="J25" s="270">
        <v>33186.360800000002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79">
        <v>55493</v>
      </c>
      <c r="E26" s="270">
        <v>56820</v>
      </c>
      <c r="F26" s="270">
        <v>2740.8785800000001</v>
      </c>
      <c r="G26" s="270">
        <v>40878.206910000001</v>
      </c>
      <c r="H26" s="270"/>
      <c r="I26" s="270">
        <f t="shared" si="3"/>
        <v>15941.793089999999</v>
      </c>
      <c r="J26" s="270">
        <v>33667.714870000003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79">
        <v>52854</v>
      </c>
      <c r="E27" s="270">
        <v>52795</v>
      </c>
      <c r="F27" s="270">
        <v>2476.8337999999999</v>
      </c>
      <c r="G27" s="270">
        <v>34628.739269999998</v>
      </c>
      <c r="H27" s="270"/>
      <c r="I27" s="270">
        <f t="shared" si="3"/>
        <v>18166.260730000002</v>
      </c>
      <c r="J27" s="270">
        <v>32973.240382000004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79">
        <v>38587</v>
      </c>
      <c r="E28" s="270">
        <v>38986</v>
      </c>
      <c r="F28" s="270">
        <v>2113.2114900000001</v>
      </c>
      <c r="G28" s="270">
        <v>28542.00806</v>
      </c>
      <c r="H28" s="270"/>
      <c r="I28" s="270">
        <f t="shared" si="3"/>
        <v>10443.99194</v>
      </c>
      <c r="J28" s="270">
        <v>21236.948189999999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79">
        <v>15270</v>
      </c>
      <c r="E29" s="270">
        <v>15270</v>
      </c>
      <c r="F29" s="270"/>
      <c r="G29" s="270"/>
      <c r="H29" s="270"/>
      <c r="I29" s="270">
        <f t="shared" si="3"/>
        <v>15270</v>
      </c>
      <c r="J29" s="270"/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78">
        <v>34366</v>
      </c>
      <c r="E30" s="278">
        <v>34075</v>
      </c>
      <c r="F30" s="269">
        <v>457.72649999999999</v>
      </c>
      <c r="G30" s="269">
        <v>12369.712079999999</v>
      </c>
      <c r="H30" s="269"/>
      <c r="I30" s="269">
        <f t="shared" si="3"/>
        <v>21705.287920000002</v>
      </c>
      <c r="J30" s="269">
        <v>13160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78">
        <f>D32+D33</f>
        <v>25314</v>
      </c>
      <c r="E31" s="278">
        <f t="shared" ref="E31:J31" si="4">E32+E33</f>
        <v>25314</v>
      </c>
      <c r="F31" s="269">
        <f t="shared" si="4"/>
        <v>1530.93452</v>
      </c>
      <c r="G31" s="269">
        <f t="shared" si="4"/>
        <v>11896.25498</v>
      </c>
      <c r="H31" s="278"/>
      <c r="I31" s="269">
        <f t="shared" si="4"/>
        <v>13417.74502</v>
      </c>
      <c r="J31" s="269">
        <f t="shared" si="4"/>
        <v>17114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79">
        <v>23444</v>
      </c>
      <c r="E32" s="320">
        <v>23444</v>
      </c>
      <c r="F32" s="270">
        <v>1530.93452</v>
      </c>
      <c r="G32" s="270">
        <f>13011.25498-G36</f>
        <v>11896.25498</v>
      </c>
      <c r="H32" s="270"/>
      <c r="I32" s="270">
        <f t="shared" ref="I32:I38" si="5">E32-G32</f>
        <v>11547.74502</v>
      </c>
      <c r="J32" s="270">
        <f>18128-J36</f>
        <v>17114</v>
      </c>
      <c r="K32" s="119"/>
      <c r="L32" s="147"/>
      <c r="M32" s="147"/>
    </row>
    <row r="33" spans="1:13" ht="14.1" customHeight="1" thickBot="1" x14ac:dyDescent="0.3">
      <c r="A33" s="20"/>
      <c r="B33" s="121"/>
      <c r="C33" s="386" t="s">
        <v>78</v>
      </c>
      <c r="D33" s="387">
        <v>1870</v>
      </c>
      <c r="E33" s="270">
        <v>1870</v>
      </c>
      <c r="F33" s="388"/>
      <c r="G33" s="388"/>
      <c r="H33" s="388"/>
      <c r="I33" s="388">
        <f t="shared" si="5"/>
        <v>1870</v>
      </c>
      <c r="J33" s="388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1">
        <v>2500</v>
      </c>
      <c r="E34" s="273">
        <v>2500</v>
      </c>
      <c r="F34" s="273">
        <v>61.28931</v>
      </c>
      <c r="G34" s="273">
        <v>410.69862000000001</v>
      </c>
      <c r="H34" s="273"/>
      <c r="I34" s="273">
        <f t="shared" si="5"/>
        <v>2089.3013799999999</v>
      </c>
      <c r="J34" s="273">
        <v>716</v>
      </c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1">
        <v>969</v>
      </c>
      <c r="E35" s="272">
        <v>969</v>
      </c>
      <c r="F35" s="272">
        <v>14.551220000000001</v>
      </c>
      <c r="G35" s="272">
        <v>363.90942000000001</v>
      </c>
      <c r="H35" s="272"/>
      <c r="I35" s="272">
        <f t="shared" si="5"/>
        <v>605.09058000000005</v>
      </c>
      <c r="J35" s="272">
        <v>400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1">
        <v>3723</v>
      </c>
      <c r="E36" s="273">
        <v>3723</v>
      </c>
      <c r="F36" s="272"/>
      <c r="G36" s="272">
        <v>1115</v>
      </c>
      <c r="H36" s="273"/>
      <c r="I36" s="272">
        <f>E36-G36</f>
        <v>2608</v>
      </c>
      <c r="J36" s="272">
        <v>1014</v>
      </c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1">
        <v>7000</v>
      </c>
      <c r="E37" s="273">
        <v>7000</v>
      </c>
      <c r="F37" s="272">
        <v>59.239280000000001</v>
      </c>
      <c r="G37" s="272">
        <v>7000</v>
      </c>
      <c r="H37" s="273"/>
      <c r="I37" s="272">
        <f>E37-G37</f>
        <v>0</v>
      </c>
      <c r="J37" s="272">
        <v>7000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1"/>
      <c r="E38" s="273"/>
      <c r="F38" s="272"/>
      <c r="G38" s="272">
        <v>66</v>
      </c>
      <c r="H38" s="273"/>
      <c r="I38" s="272">
        <f t="shared" si="5"/>
        <v>-66</v>
      </c>
      <c r="J38" s="272">
        <v>22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2">
        <f>D20+D23+D34+D35+D36+D37+D38</f>
        <v>413635</v>
      </c>
      <c r="E39" s="282">
        <f t="shared" ref="E39" si="6">E20+E23+E34+E35+E36+E37+E38</f>
        <v>415842</v>
      </c>
      <c r="F39" s="382">
        <f>F20+F23+F34+F35+F36+F37+F38</f>
        <v>13659.19932</v>
      </c>
      <c r="G39" s="382">
        <f>G20+G23+G34+G35+G36+G37+G38</f>
        <v>212296.10016000003</v>
      </c>
      <c r="H39" s="282"/>
      <c r="I39" s="382">
        <f t="shared" ref="I39:J39" si="7">I20+I23+I34+I35+I36+I37+I38</f>
        <v>203545.89983999997</v>
      </c>
      <c r="J39" s="382">
        <f t="shared" si="7"/>
        <v>207119.91378200002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136</v>
      </c>
      <c r="D42" s="185"/>
      <c r="E42" s="185"/>
      <c r="F42" s="185"/>
      <c r="G42" s="162"/>
      <c r="H42" s="392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0" t="s">
        <v>1</v>
      </c>
      <c r="C47" s="411"/>
      <c r="D47" s="411"/>
      <c r="E47" s="411"/>
      <c r="F47" s="411"/>
      <c r="G47" s="411"/>
      <c r="H47" s="411"/>
      <c r="I47" s="411"/>
      <c r="J47" s="411"/>
      <c r="K47" s="412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399" t="s">
        <v>2</v>
      </c>
      <c r="D49" s="400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29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29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29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29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07" t="s">
        <v>8</v>
      </c>
      <c r="C55" s="408"/>
      <c r="D55" s="408"/>
      <c r="E55" s="408"/>
      <c r="F55" s="408"/>
      <c r="G55" s="408"/>
      <c r="H55" s="408"/>
      <c r="I55" s="408"/>
      <c r="J55" s="408"/>
      <c r="K55" s="409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3" t="s">
        <v>20</v>
      </c>
      <c r="E56" s="169" t="str">
        <f>F19</f>
        <v>LANDET KVANTUM UKE 15</v>
      </c>
      <c r="F56" s="169" t="str">
        <f>G19</f>
        <v>LANDET KVANTUM T.O.M UKE 15</v>
      </c>
      <c r="G56" s="262" t="str">
        <f>I19</f>
        <v>RESTKVOTER</v>
      </c>
      <c r="H56" s="169" t="str">
        <f>J19</f>
        <v>LANDET KVANTUM T.O.M. UKE 15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8" t="s">
        <v>32</v>
      </c>
      <c r="D57" s="419">
        <v>5394</v>
      </c>
      <c r="E57" s="283">
        <v>32.803159999999998</v>
      </c>
      <c r="F57" s="283">
        <v>622.96501000000001</v>
      </c>
      <c r="G57" s="283">
        <f>D57-F57-F58</f>
        <v>4426.1117300000005</v>
      </c>
      <c r="H57" s="283">
        <v>256.64080999999999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20"/>
      <c r="E58" s="284"/>
      <c r="F58" s="284">
        <v>344.92326000000003</v>
      </c>
      <c r="G58" s="284"/>
      <c r="H58" s="284">
        <v>162.77789999999999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2">
        <v>200</v>
      </c>
      <c r="E59" s="285">
        <v>2.1648000000000001</v>
      </c>
      <c r="F59" s="285">
        <v>44.523099999999999</v>
      </c>
      <c r="G59" s="285">
        <f>D59-F59</f>
        <v>155.4769</v>
      </c>
      <c r="H59" s="285">
        <v>24.389800000000001</v>
      </c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30">
        <v>8090</v>
      </c>
      <c r="E60" s="286">
        <f>E61+E62+E63</f>
        <v>3.6941200000000003</v>
      </c>
      <c r="F60" s="286">
        <f>F61+F62+F63</f>
        <v>76.463420000000013</v>
      </c>
      <c r="G60" s="286">
        <f>D60-F60</f>
        <v>8013.53658</v>
      </c>
      <c r="H60" s="286">
        <f>H61+H62+H63</f>
        <v>51.910829999999997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0"/>
      <c r="E61" s="287">
        <v>2.8554200000000001</v>
      </c>
      <c r="F61" s="287">
        <v>11.37377</v>
      </c>
      <c r="G61" s="287"/>
      <c r="H61" s="287">
        <v>4.3779000000000003</v>
      </c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0"/>
      <c r="E62" s="287">
        <v>0.14149999999999999</v>
      </c>
      <c r="F62" s="287">
        <v>25.945550000000001</v>
      </c>
      <c r="G62" s="287"/>
      <c r="H62" s="287">
        <v>32.884709999999998</v>
      </c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1"/>
      <c r="E63" s="288">
        <v>0.69720000000000004</v>
      </c>
      <c r="F63" s="288">
        <v>39.144100000000002</v>
      </c>
      <c r="G63" s="288"/>
      <c r="H63" s="288">
        <v>14.64822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3">
        <v>71</v>
      </c>
      <c r="E64" s="289"/>
      <c r="F64" s="289">
        <v>0.62848999999999999</v>
      </c>
      <c r="G64" s="289">
        <f>D64-F64</f>
        <v>70.371510000000001</v>
      </c>
      <c r="H64" s="289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6" t="s">
        <v>14</v>
      </c>
      <c r="D65" s="321"/>
      <c r="E65" s="290"/>
      <c r="F65" s="290"/>
      <c r="G65" s="290"/>
      <c r="H65" s="290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4">
        <f>D57+D59+D60+D64</f>
        <v>13755</v>
      </c>
      <c r="E66" s="274">
        <f>E57+E58+E59+E60+E64+E65</f>
        <v>38.662079999999996</v>
      </c>
      <c r="F66" s="274">
        <f>F57+F58+F59+F60+F64+F65</f>
        <v>1089.5032800000001</v>
      </c>
      <c r="G66" s="274">
        <f>D66-F66</f>
        <v>12665.496719999999</v>
      </c>
      <c r="H66" s="274">
        <f>H57+H58+H59+H60+H64+H65</f>
        <v>495.71933999999993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18" t="s">
        <v>107</v>
      </c>
      <c r="D67" s="418"/>
      <c r="E67" s="418"/>
      <c r="F67" s="418"/>
      <c r="G67" s="418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0" t="s">
        <v>1</v>
      </c>
      <c r="C72" s="411"/>
      <c r="D72" s="411"/>
      <c r="E72" s="411"/>
      <c r="F72" s="411"/>
      <c r="G72" s="411"/>
      <c r="H72" s="411"/>
      <c r="I72" s="411"/>
      <c r="J72" s="411"/>
      <c r="K72" s="412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05" t="s">
        <v>2</v>
      </c>
      <c r="D74" s="406"/>
      <c r="E74" s="405" t="s">
        <v>20</v>
      </c>
      <c r="F74" s="413"/>
      <c r="G74" s="405" t="s">
        <v>21</v>
      </c>
      <c r="H74" s="406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17"/>
      <c r="D80" s="417"/>
      <c r="E80" s="417"/>
      <c r="F80" s="417"/>
      <c r="G80" s="417"/>
      <c r="H80" s="417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17"/>
      <c r="D81" s="417"/>
      <c r="E81" s="417"/>
      <c r="F81" s="417"/>
      <c r="G81" s="417"/>
      <c r="H81" s="417"/>
      <c r="I81" s="213"/>
      <c r="J81" s="213"/>
      <c r="K81" s="211"/>
      <c r="L81" s="213"/>
      <c r="M81" s="109"/>
    </row>
    <row r="82" spans="1:13" ht="14.1" customHeight="1" x14ac:dyDescent="0.25">
      <c r="B82" s="414" t="s">
        <v>8</v>
      </c>
      <c r="C82" s="415"/>
      <c r="D82" s="415"/>
      <c r="E82" s="415"/>
      <c r="F82" s="415"/>
      <c r="G82" s="415"/>
      <c r="H82" s="415"/>
      <c r="I82" s="415"/>
      <c r="J82" s="415"/>
      <c r="K82" s="416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15</v>
      </c>
      <c r="G84" s="169" t="str">
        <f>G19</f>
        <v>LANDET KVANTUM T.O.M UKE 15</v>
      </c>
      <c r="H84" s="169" t="str">
        <f>I19</f>
        <v>RESTKVOTER</v>
      </c>
      <c r="I84" s="169" t="str">
        <f>J19</f>
        <v>LANDET KVANTUM T.O.M. UKE 15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3" t="s">
        <v>16</v>
      </c>
      <c r="D85" s="275">
        <f>D87+D86</f>
        <v>42148</v>
      </c>
      <c r="E85" s="275">
        <f t="shared" ref="E85:I85" si="8">E87+E86</f>
        <v>47099</v>
      </c>
      <c r="F85" s="275">
        <f t="shared" si="8"/>
        <v>1210.2986000000001</v>
      </c>
      <c r="G85" s="275">
        <f t="shared" si="8"/>
        <v>27847.99843</v>
      </c>
      <c r="H85" s="275">
        <f t="shared" si="8"/>
        <v>19251.00157</v>
      </c>
      <c r="I85" s="266">
        <f t="shared" si="8"/>
        <v>18346.218519999999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76">
        <v>41398</v>
      </c>
      <c r="E86" s="267">
        <v>46274</v>
      </c>
      <c r="F86" s="267">
        <v>1118.4348</v>
      </c>
      <c r="G86" s="267">
        <v>27610.642110000001</v>
      </c>
      <c r="H86" s="267">
        <f>E86-G86</f>
        <v>18663.357889999999</v>
      </c>
      <c r="I86" s="267">
        <v>18188.42872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4" t="s">
        <v>11</v>
      </c>
      <c r="D87" s="277">
        <v>750</v>
      </c>
      <c r="E87" s="268">
        <v>825</v>
      </c>
      <c r="F87" s="268">
        <v>91.863799999999998</v>
      </c>
      <c r="G87" s="268">
        <v>237.35632000000001</v>
      </c>
      <c r="H87" s="268">
        <f>E87-G87</f>
        <v>587.64368000000002</v>
      </c>
      <c r="I87" s="268">
        <v>157.78980000000001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75">
        <f t="shared" ref="D88:I88" si="9">D89+D94+D95</f>
        <v>70521</v>
      </c>
      <c r="E88" s="275">
        <f t="shared" si="9"/>
        <v>75686</v>
      </c>
      <c r="F88" s="275">
        <f t="shared" si="9"/>
        <v>1023.31967</v>
      </c>
      <c r="G88" s="275">
        <f t="shared" si="9"/>
        <v>15615.953740000001</v>
      </c>
      <c r="H88" s="275">
        <f t="shared" si="9"/>
        <v>60070.046260000003</v>
      </c>
      <c r="I88" s="266">
        <f t="shared" si="9"/>
        <v>17819.653049999997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78">
        <f t="shared" ref="D89:I89" si="10">D90+D91+D92+D93</f>
        <v>52641</v>
      </c>
      <c r="E89" s="278">
        <f t="shared" si="10"/>
        <v>57818</v>
      </c>
      <c r="F89" s="278">
        <f t="shared" si="10"/>
        <v>964.26406999999995</v>
      </c>
      <c r="G89" s="278">
        <f t="shared" si="10"/>
        <v>11241.99755</v>
      </c>
      <c r="H89" s="278">
        <f t="shared" si="10"/>
        <v>46576.00245</v>
      </c>
      <c r="I89" s="269">
        <f t="shared" si="10"/>
        <v>13226.94601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79">
        <v>14088</v>
      </c>
      <c r="E90" s="270">
        <v>15722</v>
      </c>
      <c r="F90" s="270">
        <v>104.05946</v>
      </c>
      <c r="G90" s="270">
        <v>2387.9396499999998</v>
      </c>
      <c r="H90" s="270">
        <f t="shared" ref="H90:H98" si="11">E90-G90</f>
        <v>13334.06035</v>
      </c>
      <c r="I90" s="270">
        <v>2452.2578699999999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79">
        <v>14432</v>
      </c>
      <c r="E91" s="270">
        <v>16097</v>
      </c>
      <c r="F91" s="270">
        <v>492.46274</v>
      </c>
      <c r="G91" s="270">
        <v>3746.47057</v>
      </c>
      <c r="H91" s="270">
        <f t="shared" si="11"/>
        <v>12350.529430000001</v>
      </c>
      <c r="I91" s="270">
        <v>4602.3226000000004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79">
        <v>14707</v>
      </c>
      <c r="E92" s="270">
        <v>16459</v>
      </c>
      <c r="F92" s="270">
        <v>279.75216999999998</v>
      </c>
      <c r="G92" s="270">
        <v>3362.0241999999998</v>
      </c>
      <c r="H92" s="270">
        <f t="shared" si="11"/>
        <v>13096.9758</v>
      </c>
      <c r="I92" s="270">
        <v>4365.8372799999997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79">
        <v>9414</v>
      </c>
      <c r="E93" s="270">
        <v>9540</v>
      </c>
      <c r="F93" s="270">
        <v>87.989699999999999</v>
      </c>
      <c r="G93" s="270">
        <v>1745.56313</v>
      </c>
      <c r="H93" s="270">
        <f t="shared" si="11"/>
        <v>7794.4368699999995</v>
      </c>
      <c r="I93" s="270">
        <v>1806.52826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78">
        <v>12379</v>
      </c>
      <c r="E94" s="269">
        <v>11721</v>
      </c>
      <c r="F94" s="269">
        <v>7.4606000000000003</v>
      </c>
      <c r="G94" s="269">
        <v>3702.94418</v>
      </c>
      <c r="H94" s="269">
        <f t="shared" si="11"/>
        <v>8018.0558199999996</v>
      </c>
      <c r="I94" s="269">
        <v>3892.48765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291">
        <v>5501</v>
      </c>
      <c r="E95" s="292">
        <v>6147</v>
      </c>
      <c r="F95" s="292">
        <v>51.594999999999999</v>
      </c>
      <c r="G95" s="292">
        <v>671.01201000000003</v>
      </c>
      <c r="H95" s="292">
        <f t="shared" si="11"/>
        <v>5475.9879899999996</v>
      </c>
      <c r="I95" s="292">
        <v>700.21938999999998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0">
        <v>379</v>
      </c>
      <c r="E96" s="272">
        <v>379</v>
      </c>
      <c r="F96" s="272">
        <v>1.7100000000000001E-2</v>
      </c>
      <c r="G96" s="272">
        <v>30.17042</v>
      </c>
      <c r="H96" s="272">
        <f t="shared" si="11"/>
        <v>348.82958000000002</v>
      </c>
      <c r="I96" s="272">
        <v>7.6763399999999997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1">
        <v>300</v>
      </c>
      <c r="E97" s="273">
        <v>300</v>
      </c>
      <c r="F97" s="273">
        <v>2.4648699999999999</v>
      </c>
      <c r="G97" s="273">
        <v>300</v>
      </c>
      <c r="H97" s="273">
        <f t="shared" si="11"/>
        <v>0</v>
      </c>
      <c r="I97" s="273">
        <v>300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1"/>
      <c r="E98" s="273"/>
      <c r="F98" s="273">
        <v>1</v>
      </c>
      <c r="G98" s="273">
        <v>28</v>
      </c>
      <c r="H98" s="273">
        <f t="shared" si="11"/>
        <v>-28</v>
      </c>
      <c r="I98" s="273">
        <v>7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2">
        <f>D85+D88+D96+D97+D98</f>
        <v>113348</v>
      </c>
      <c r="E99" s="282">
        <f t="shared" ref="E99:I99" si="12">E85+E88+E96+E97+E98</f>
        <v>123464</v>
      </c>
      <c r="F99" s="282">
        <f t="shared" si="12"/>
        <v>2237.1002399999998</v>
      </c>
      <c r="G99" s="282">
        <f t="shared" si="12"/>
        <v>43822.122590000006</v>
      </c>
      <c r="H99" s="282">
        <f t="shared" si="12"/>
        <v>79641.877410000001</v>
      </c>
      <c r="I99" s="382">
        <f t="shared" si="12"/>
        <v>36480.547909999994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10" t="s">
        <v>1</v>
      </c>
      <c r="C106" s="411"/>
      <c r="D106" s="411"/>
      <c r="E106" s="411"/>
      <c r="F106" s="411"/>
      <c r="G106" s="411"/>
      <c r="H106" s="411"/>
      <c r="I106" s="411"/>
      <c r="J106" s="411"/>
      <c r="K106" s="412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05" t="s">
        <v>2</v>
      </c>
      <c r="D108" s="406"/>
      <c r="E108" s="405" t="s">
        <v>20</v>
      </c>
      <c r="F108" s="406"/>
      <c r="G108" s="405" t="s">
        <v>21</v>
      </c>
      <c r="H108" s="406"/>
      <c r="I108" s="36"/>
      <c r="J108" s="147"/>
      <c r="K108" s="1"/>
      <c r="L108" s="4"/>
      <c r="M108" s="4"/>
    </row>
    <row r="109" spans="1:13" ht="15" customHeight="1" x14ac:dyDescent="0.25">
      <c r="B109" s="9"/>
      <c r="C109" s="331" t="s">
        <v>27</v>
      </c>
      <c r="D109" s="332">
        <v>182404</v>
      </c>
      <c r="E109" s="333" t="s">
        <v>5</v>
      </c>
      <c r="F109" s="334">
        <v>66114</v>
      </c>
      <c r="G109" s="335" t="s">
        <v>25</v>
      </c>
      <c r="H109" s="334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31" t="s">
        <v>3</v>
      </c>
      <c r="D110" s="332">
        <v>12000</v>
      </c>
      <c r="E110" s="335" t="s">
        <v>6</v>
      </c>
      <c r="F110" s="332">
        <v>67901</v>
      </c>
      <c r="G110" s="335" t="s">
        <v>72</v>
      </c>
      <c r="H110" s="332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36" t="s">
        <v>70</v>
      </c>
      <c r="D111" s="332">
        <v>3375</v>
      </c>
      <c r="E111" s="335" t="s">
        <v>38</v>
      </c>
      <c r="F111" s="332">
        <v>44671</v>
      </c>
      <c r="G111" s="335" t="s">
        <v>73</v>
      </c>
      <c r="H111" s="332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37"/>
      <c r="D112" s="338"/>
      <c r="E112" s="338" t="s">
        <v>108</v>
      </c>
      <c r="F112" s="332">
        <v>3718</v>
      </c>
      <c r="G112" s="331"/>
      <c r="H112" s="337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39" t="s">
        <v>31</v>
      </c>
      <c r="D113" s="340">
        <f>D109+D110+D111</f>
        <v>197779</v>
      </c>
      <c r="E113" s="341" t="s">
        <v>7</v>
      </c>
      <c r="F113" s="340">
        <f>F109+F110+F111+F112</f>
        <v>182404</v>
      </c>
      <c r="G113" s="342" t="s">
        <v>6</v>
      </c>
      <c r="H113" s="343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44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07" t="s">
        <v>8</v>
      </c>
      <c r="C116" s="408"/>
      <c r="D116" s="408"/>
      <c r="E116" s="408"/>
      <c r="F116" s="408"/>
      <c r="G116" s="408"/>
      <c r="H116" s="408"/>
      <c r="I116" s="408"/>
      <c r="J116" s="408"/>
      <c r="K116" s="409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15</v>
      </c>
      <c r="G118" s="169" t="str">
        <f>G19</f>
        <v>LANDET KVANTUM T.O.M UKE 15</v>
      </c>
      <c r="H118" s="169" t="str">
        <f>I19</f>
        <v>RESTKVOTER</v>
      </c>
      <c r="I118" s="247" t="str">
        <f>J19</f>
        <v>LANDET KVANTUM T.O.M. UKE 15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75">
        <f t="shared" ref="D119" si="13">D120+D121+D122</f>
        <v>66114</v>
      </c>
      <c r="E119" s="293">
        <f>E120+E121+E122</f>
        <v>60194</v>
      </c>
      <c r="F119" s="294">
        <f t="shared" ref="F119:G119" si="14">F120+F121+F122</f>
        <v>613.08899999999994</v>
      </c>
      <c r="G119" s="294">
        <f t="shared" si="14"/>
        <v>25262.577790000003</v>
      </c>
      <c r="H119" s="294">
        <f>H120+H121+H122</f>
        <v>40851.422209999997</v>
      </c>
      <c r="I119" s="294">
        <f>I120+I121+I122</f>
        <v>23874.567520000001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76">
        <v>52891</v>
      </c>
      <c r="E120" s="295">
        <v>48101</v>
      </c>
      <c r="F120" s="296">
        <v>436.5009</v>
      </c>
      <c r="G120" s="296">
        <v>22001.762040000001</v>
      </c>
      <c r="H120" s="296">
        <f>D120-G120</f>
        <v>30889.237959999999</v>
      </c>
      <c r="I120" s="296">
        <v>21298.297699999999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76">
        <v>12723</v>
      </c>
      <c r="E121" s="295">
        <v>11593</v>
      </c>
      <c r="F121" s="296">
        <v>176.5881</v>
      </c>
      <c r="G121" s="296">
        <v>3260.8157500000002</v>
      </c>
      <c r="H121" s="296">
        <f t="shared" ref="H121:H122" si="15">D121-G121</f>
        <v>9462.1842500000002</v>
      </c>
      <c r="I121" s="296">
        <v>2576.26982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45">
        <v>500</v>
      </c>
      <c r="E122" s="297">
        <v>500</v>
      </c>
      <c r="F122" s="298"/>
      <c r="G122" s="298"/>
      <c r="H122" s="298">
        <f t="shared" si="15"/>
        <v>500</v>
      </c>
      <c r="I122" s="298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46">
        <v>44671</v>
      </c>
      <c r="E123" s="299">
        <v>43832</v>
      </c>
      <c r="F123" s="300">
        <v>56</v>
      </c>
      <c r="G123" s="300">
        <v>310</v>
      </c>
      <c r="H123" s="300">
        <f>D123-G123</f>
        <v>44361</v>
      </c>
      <c r="I123" s="300">
        <v>165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1">
        <f>D125+D130+D133</f>
        <v>69225</v>
      </c>
      <c r="E124" s="301">
        <f>E125+E130+E133</f>
        <v>66018</v>
      </c>
      <c r="F124" s="301">
        <f t="shared" ref="F124:G124" si="16">F125+F130+F133</f>
        <v>1115.89266</v>
      </c>
      <c r="G124" s="301">
        <f t="shared" si="16"/>
        <v>27411.864680000002</v>
      </c>
      <c r="H124" s="302">
        <f>H125+H130+H133</f>
        <v>41813.135320000001</v>
      </c>
      <c r="I124" s="302">
        <f>I125+I130+I133</f>
        <v>24593.957640000001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48">
        <f>D126+D127+D128+D129</f>
        <v>52250</v>
      </c>
      <c r="E125" s="303">
        <f>E126+E127+E128+E129</f>
        <v>49859</v>
      </c>
      <c r="F125" s="304">
        <f>F126+F127+F128+F129</f>
        <v>896.80128999999999</v>
      </c>
      <c r="G125" s="304">
        <f>G126+G127+G129+G128</f>
        <v>20150.020700000001</v>
      </c>
      <c r="H125" s="304">
        <f>H126+H127+H128+H129</f>
        <v>32099.979299999999</v>
      </c>
      <c r="I125" s="304">
        <f>I126+I127+I128+I129</f>
        <v>17234.070540000001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79">
        <v>13835</v>
      </c>
      <c r="E126" s="305">
        <v>14723</v>
      </c>
      <c r="F126" s="287">
        <v>138.96948</v>
      </c>
      <c r="G126" s="287">
        <v>4473.2462599999999</v>
      </c>
      <c r="H126" s="287">
        <f>D126-G126</f>
        <v>9361.7537400000001</v>
      </c>
      <c r="I126" s="287">
        <v>3569.8891199999998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79">
        <v>13889</v>
      </c>
      <c r="E127" s="305">
        <v>12292</v>
      </c>
      <c r="F127" s="287">
        <v>123.74755</v>
      </c>
      <c r="G127" s="287">
        <v>6185.8020800000004</v>
      </c>
      <c r="H127" s="287">
        <f t="shared" ref="H127:H129" si="17">D127-G127</f>
        <v>7703.1979199999996</v>
      </c>
      <c r="I127" s="287">
        <v>5385.7698200000004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79">
        <v>13501</v>
      </c>
      <c r="E128" s="305">
        <v>12090</v>
      </c>
      <c r="F128" s="287">
        <v>96.342410000000001</v>
      </c>
      <c r="G128" s="287">
        <v>5302.2449100000003</v>
      </c>
      <c r="H128" s="287">
        <f t="shared" si="17"/>
        <v>8198.7550899999987</v>
      </c>
      <c r="I128" s="287">
        <v>5038.0726999999997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79">
        <v>11025</v>
      </c>
      <c r="E129" s="305">
        <v>10754</v>
      </c>
      <c r="F129" s="287">
        <v>537.74185</v>
      </c>
      <c r="G129" s="287">
        <v>4188.7274500000003</v>
      </c>
      <c r="H129" s="287">
        <f t="shared" si="17"/>
        <v>6836.2725499999997</v>
      </c>
      <c r="I129" s="287">
        <v>3240.3389000000002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78">
        <f>D132+D131</f>
        <v>7469</v>
      </c>
      <c r="E130" s="306">
        <v>6867</v>
      </c>
      <c r="F130" s="307">
        <v>16.90362</v>
      </c>
      <c r="G130" s="307">
        <v>4797.1773899999998</v>
      </c>
      <c r="H130" s="307">
        <f>H131+H132</f>
        <v>2671.8226100000002</v>
      </c>
      <c r="I130" s="307">
        <v>5209.7197800000004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79">
        <v>6969</v>
      </c>
      <c r="E131" s="305">
        <v>6367</v>
      </c>
      <c r="F131" s="287">
        <v>3.7503000000000002</v>
      </c>
      <c r="G131" s="287">
        <v>4777.7540200000003</v>
      </c>
      <c r="H131" s="287">
        <f>D131-G131</f>
        <v>2191.2459799999997</v>
      </c>
      <c r="I131" s="287">
        <v>5190.0189300000002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79">
        <v>500</v>
      </c>
      <c r="E132" s="305">
        <v>500</v>
      </c>
      <c r="F132" s="287">
        <f>F130-F131</f>
        <v>13.153320000000001</v>
      </c>
      <c r="G132" s="287">
        <f>G130-G131</f>
        <v>19.423369999999522</v>
      </c>
      <c r="H132" s="287">
        <f>D132-G132</f>
        <v>480.57663000000048</v>
      </c>
      <c r="I132" s="287">
        <f>I130-I131</f>
        <v>19.700850000000173</v>
      </c>
      <c r="J132" s="376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291">
        <v>9506</v>
      </c>
      <c r="E133" s="308">
        <v>9292</v>
      </c>
      <c r="F133" s="309">
        <v>202.18774999999999</v>
      </c>
      <c r="G133" s="309">
        <v>2464.6665899999998</v>
      </c>
      <c r="H133" s="309">
        <f t="shared" ref="H133:H137" si="18">D133-G133</f>
        <v>7041.3334100000002</v>
      </c>
      <c r="I133" s="309">
        <v>2150.16732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1">
        <v>144</v>
      </c>
      <c r="E134" s="301">
        <v>144</v>
      </c>
      <c r="F134" s="289">
        <v>1.9386000000000001</v>
      </c>
      <c r="G134" s="289">
        <v>18.049980000000001</v>
      </c>
      <c r="H134" s="289">
        <f t="shared" si="18"/>
        <v>125.95001999999999</v>
      </c>
      <c r="I134" s="289">
        <v>12.664999999999999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0">
        <v>250</v>
      </c>
      <c r="E135" s="310">
        <v>250</v>
      </c>
      <c r="F135" s="311"/>
      <c r="G135" s="311">
        <v>7.04</v>
      </c>
      <c r="H135" s="311">
        <f t="shared" si="18"/>
        <v>242.96</v>
      </c>
      <c r="I135" s="311">
        <v>11.622999999999999</v>
      </c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1">
        <v>2000</v>
      </c>
      <c r="E136" s="301">
        <v>2000</v>
      </c>
      <c r="F136" s="289">
        <v>12.969440000000001</v>
      </c>
      <c r="G136" s="289">
        <v>2000</v>
      </c>
      <c r="H136" s="289">
        <f t="shared" si="18"/>
        <v>0</v>
      </c>
      <c r="I136" s="289">
        <v>2000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22"/>
      <c r="E137" s="312"/>
      <c r="F137" s="313"/>
      <c r="G137" s="313">
        <v>422</v>
      </c>
      <c r="H137" s="313">
        <f t="shared" si="18"/>
        <v>-422</v>
      </c>
      <c r="I137" s="313">
        <v>438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2">
        <f>D119+D123+D124+D134+D135+D136</f>
        <v>182404</v>
      </c>
      <c r="E138" s="314">
        <f>E119+E123+E124+E134+E135+E136</f>
        <v>172438</v>
      </c>
      <c r="F138" s="274">
        <f>F119+F123+F124+F134+F135+F136+F137</f>
        <v>1799.8896999999999</v>
      </c>
      <c r="G138" s="274">
        <f>G119+G123+G124+G134+G135+G136+G137</f>
        <v>55431.532450000013</v>
      </c>
      <c r="H138" s="274">
        <f>H119+H123+H124+H134+H135+H136+H137</f>
        <v>126972.46755</v>
      </c>
      <c r="I138" s="274">
        <f>I119+I123+I124+I134+I135+I136+I137</f>
        <v>51095.813160000005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47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44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399" t="s">
        <v>2</v>
      </c>
      <c r="D150" s="400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51" t="s">
        <v>114</v>
      </c>
      <c r="D151" s="352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53" t="s">
        <v>115</v>
      </c>
      <c r="D152" s="354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53" t="s">
        <v>116</v>
      </c>
      <c r="D153" s="354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55" t="s">
        <v>31</v>
      </c>
      <c r="D154" s="356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49" t="s">
        <v>112</v>
      </c>
      <c r="D155" s="350"/>
      <c r="E155" s="350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49" t="s">
        <v>113</v>
      </c>
      <c r="D156" s="350"/>
      <c r="E156" s="350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44" t="s">
        <v>111</v>
      </c>
      <c r="D157" s="323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15" t="s">
        <v>20</v>
      </c>
      <c r="E159" s="97" t="str">
        <f>F19</f>
        <v>LANDET KVANTUM UKE 15</v>
      </c>
      <c r="F159" s="97" t="str">
        <f>G19</f>
        <v>LANDET KVANTUM T.O.M UKE 15</v>
      </c>
      <c r="G159" s="97" t="str">
        <f>I19</f>
        <v>RESTKVOTER</v>
      </c>
      <c r="H159" s="97" t="str">
        <f>J19</f>
        <v>LANDET KVANTUM T.O.M. UKE 15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79">
        <v>43379</v>
      </c>
      <c r="E160" s="379">
        <v>102.58750000000001</v>
      </c>
      <c r="F160" s="379">
        <v>6922.75785</v>
      </c>
      <c r="G160" s="379">
        <f>D160-F160</f>
        <v>36456.242149999998</v>
      </c>
      <c r="H160" s="379">
        <v>1922.9712500000001</v>
      </c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79">
        <v>100</v>
      </c>
      <c r="E161" s="379">
        <v>4.1820000000000003E-2</v>
      </c>
      <c r="F161" s="379">
        <v>5.8586999999999998</v>
      </c>
      <c r="G161" s="379">
        <f>D161-F161</f>
        <v>94.141300000000001</v>
      </c>
      <c r="H161" s="379">
        <v>3.1890000000000001</v>
      </c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80">
        <v>55</v>
      </c>
      <c r="E162" s="380"/>
      <c r="F162" s="380"/>
      <c r="G162" s="380">
        <f>D162-F162</f>
        <v>55</v>
      </c>
      <c r="H162" s="380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81">
        <f>SUM(D160:D162)</f>
        <v>43534</v>
      </c>
      <c r="E163" s="381">
        <f>SUM(E160:E162)</f>
        <v>102.62932000000001</v>
      </c>
      <c r="F163" s="381">
        <f>SUM(F160:F162)</f>
        <v>6928.6165499999997</v>
      </c>
      <c r="G163" s="381">
        <f>D163-F163</f>
        <v>36605.383450000001</v>
      </c>
      <c r="H163" s="381">
        <f>SUM(H160:H162)</f>
        <v>1926.1602500000001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58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393" t="s">
        <v>1</v>
      </c>
      <c r="C166" s="394"/>
      <c r="D166" s="394"/>
      <c r="E166" s="394"/>
      <c r="F166" s="394"/>
      <c r="G166" s="394"/>
      <c r="H166" s="394"/>
      <c r="I166" s="394"/>
      <c r="J166" s="394"/>
      <c r="K166" s="395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399" t="s">
        <v>2</v>
      </c>
      <c r="D168" s="400"/>
      <c r="E168" s="399" t="s">
        <v>53</v>
      </c>
      <c r="F168" s="400"/>
      <c r="G168" s="399" t="s">
        <v>54</v>
      </c>
      <c r="H168" s="400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51" t="s">
        <v>114</v>
      </c>
      <c r="D169" s="352">
        <v>30216</v>
      </c>
      <c r="E169" s="359" t="s">
        <v>5</v>
      </c>
      <c r="F169" s="360">
        <v>16706</v>
      </c>
      <c r="G169" s="353" t="s">
        <v>12</v>
      </c>
      <c r="H169" s="365">
        <v>8545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53" t="s">
        <v>44</v>
      </c>
      <c r="D170" s="354">
        <v>22198</v>
      </c>
      <c r="E170" s="361" t="s">
        <v>45</v>
      </c>
      <c r="F170" s="362">
        <v>8000</v>
      </c>
      <c r="G170" s="353" t="s">
        <v>11</v>
      </c>
      <c r="H170" s="365">
        <v>2224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53"/>
      <c r="D171" s="354"/>
      <c r="E171" s="361" t="s">
        <v>38</v>
      </c>
      <c r="F171" s="362">
        <v>5500</v>
      </c>
      <c r="G171" s="353" t="s">
        <v>46</v>
      </c>
      <c r="H171" s="365">
        <v>4571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53"/>
      <c r="D172" s="354"/>
      <c r="E172" s="361"/>
      <c r="F172" s="362"/>
      <c r="G172" s="353" t="s">
        <v>47</v>
      </c>
      <c r="H172" s="365">
        <v>1366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55" t="s">
        <v>31</v>
      </c>
      <c r="D173" s="356">
        <v>59512</v>
      </c>
      <c r="E173" s="363" t="s">
        <v>56</v>
      </c>
      <c r="F173" s="356">
        <f>F169+F170+F171</f>
        <v>30206</v>
      </c>
      <c r="G173" s="355" t="s">
        <v>5</v>
      </c>
      <c r="H173" s="366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25">
      <c r="B174" s="47"/>
      <c r="C174" s="372" t="s">
        <v>132</v>
      </c>
      <c r="D174" s="361"/>
      <c r="E174" s="361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25">
      <c r="B175" s="47"/>
      <c r="C175" s="364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396" t="s">
        <v>8</v>
      </c>
      <c r="C177" s="397"/>
      <c r="D177" s="397"/>
      <c r="E177" s="397"/>
      <c r="F177" s="397"/>
      <c r="G177" s="397"/>
      <c r="H177" s="397"/>
      <c r="I177" s="397"/>
      <c r="J177" s="397"/>
      <c r="K177" s="398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15</v>
      </c>
      <c r="G179" s="97" t="str">
        <f>G19</f>
        <v>LANDET KVANTUM T.O.M UKE 15</v>
      </c>
      <c r="H179" s="97" t="str">
        <f>I19</f>
        <v>RESTKVOTER</v>
      </c>
      <c r="I179" s="97" t="str">
        <f>J19</f>
        <v>LANDET KVANTUM T.O.M. UKE 15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67">
        <f t="shared" ref="D180" si="19">D181+D182+D183+D184</f>
        <v>16706</v>
      </c>
      <c r="E180" s="367">
        <f>E181+E182+E183+E184</f>
        <v>20688</v>
      </c>
      <c r="F180" s="251">
        <f>F181+F182+F183+F184</f>
        <v>253.52925000000002</v>
      </c>
      <c r="G180" s="251">
        <f t="shared" ref="G180:H180" si="20">G181+G182+G183+G184</f>
        <v>2246.7883299999999</v>
      </c>
      <c r="H180" s="251">
        <f t="shared" si="20"/>
        <v>14459.211670000001</v>
      </c>
      <c r="I180" s="251">
        <f>SUM(I181:I184)</f>
        <v>2218.8547200000003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68">
        <v>8545</v>
      </c>
      <c r="E181" s="368">
        <v>11525</v>
      </c>
      <c r="F181" s="252"/>
      <c r="G181" s="252">
        <v>801.45694000000003</v>
      </c>
      <c r="H181" s="252">
        <f>D181-G181</f>
        <v>7743.54306</v>
      </c>
      <c r="I181" s="252">
        <v>826.20555999999999</v>
      </c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68">
        <v>2224</v>
      </c>
      <c r="E182" s="368">
        <v>3000</v>
      </c>
      <c r="F182" s="252">
        <v>205.01505</v>
      </c>
      <c r="G182" s="252">
        <v>799.71709999999996</v>
      </c>
      <c r="H182" s="252">
        <f>D182-G182</f>
        <v>1424.2829000000002</v>
      </c>
      <c r="I182" s="252">
        <v>615.47850000000005</v>
      </c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68">
        <v>1366</v>
      </c>
      <c r="E183" s="368">
        <v>1441</v>
      </c>
      <c r="F183" s="252">
        <v>35.177399999999999</v>
      </c>
      <c r="G183" s="252">
        <v>525.04984000000002</v>
      </c>
      <c r="H183" s="252">
        <f t="shared" ref="H183:H184" si="21">D183-G183</f>
        <v>840.95015999999998</v>
      </c>
      <c r="I183" s="252">
        <v>650.25445999999999</v>
      </c>
      <c r="J183" s="74"/>
      <c r="K183" s="52"/>
      <c r="L183" s="179"/>
      <c r="M183" s="179"/>
    </row>
    <row r="184" spans="1:13" ht="14.1" customHeight="1" thickBot="1" x14ac:dyDescent="0.3">
      <c r="B184" s="47"/>
      <c r="C184" s="239" t="s">
        <v>90</v>
      </c>
      <c r="D184" s="369">
        <v>4571</v>
      </c>
      <c r="E184" s="369">
        <v>4722</v>
      </c>
      <c r="F184" s="252">
        <v>13.3368</v>
      </c>
      <c r="G184" s="252">
        <v>120.56444999999999</v>
      </c>
      <c r="H184" s="252">
        <f t="shared" si="21"/>
        <v>4450.4355500000001</v>
      </c>
      <c r="I184" s="252">
        <v>126.9162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70">
        <v>5500</v>
      </c>
      <c r="E185" s="370">
        <v>5500</v>
      </c>
      <c r="F185" s="253">
        <v>626.15563999999995</v>
      </c>
      <c r="G185" s="253">
        <v>1019.14026</v>
      </c>
      <c r="H185" s="253">
        <f>D185-G185</f>
        <v>4480.8597399999999</v>
      </c>
      <c r="I185" s="253">
        <v>194</v>
      </c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67">
        <v>8000</v>
      </c>
      <c r="E186" s="367">
        <v>8000</v>
      </c>
      <c r="F186" s="251">
        <f>F187+F188</f>
        <v>38.412370000000003</v>
      </c>
      <c r="G186" s="251">
        <f>G187+G188</f>
        <v>1610.0248199999999</v>
      </c>
      <c r="H186" s="251">
        <f>D186-G186</f>
        <v>6389.9751800000004</v>
      </c>
      <c r="I186" s="251">
        <f>I187+I188</f>
        <v>1380.6942799999999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25"/>
      <c r="E187" s="368"/>
      <c r="F187" s="252"/>
      <c r="G187" s="252">
        <v>1.62</v>
      </c>
      <c r="H187" s="252"/>
      <c r="I187" s="252">
        <v>290.21832000000001</v>
      </c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26"/>
      <c r="E188" s="383"/>
      <c r="F188" s="254">
        <v>38.412370000000003</v>
      </c>
      <c r="G188" s="254">
        <v>1608.40482</v>
      </c>
      <c r="H188" s="254"/>
      <c r="I188" s="254">
        <v>1090.47596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70">
        <v>10</v>
      </c>
      <c r="E189" s="370">
        <v>10</v>
      </c>
      <c r="F189" s="253"/>
      <c r="G189" s="253">
        <v>0.15659999999999999</v>
      </c>
      <c r="H189" s="253">
        <f>D189-G189</f>
        <v>9.8434000000000008</v>
      </c>
      <c r="I189" s="253">
        <v>0.36299999999999999</v>
      </c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27"/>
      <c r="E190" s="384"/>
      <c r="F190" s="253">
        <v>0.39998</v>
      </c>
      <c r="G190" s="253">
        <v>4.7643599999999999</v>
      </c>
      <c r="H190" s="253">
        <f>D190-G190</f>
        <v>-4.7643599999999999</v>
      </c>
      <c r="I190" s="253">
        <v>21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30216</v>
      </c>
      <c r="E191" s="385">
        <f>E180+E185+E186+E189</f>
        <v>34198</v>
      </c>
      <c r="F191" s="316">
        <f>F180+F185+F186+F189+F190</f>
        <v>918.49724000000003</v>
      </c>
      <c r="G191" s="316">
        <f>G180+G185+G186+G189+G190</f>
        <v>4880.8743700000005</v>
      </c>
      <c r="H191" s="316">
        <f>H180+H185+H186+H189+H190</f>
        <v>25335.125630000002</v>
      </c>
      <c r="I191" s="316">
        <f>I180+I185+I186+I189+I190</f>
        <v>3814.9119999999998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47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64" t="s">
        <v>118</v>
      </c>
      <c r="D193" s="61"/>
      <c r="E193" s="61"/>
      <c r="F193" s="61"/>
      <c r="G193" s="61"/>
      <c r="H193" s="377"/>
      <c r="I193" s="235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64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.75" thickBot="1" x14ac:dyDescent="0.3">
      <c r="B195" s="53"/>
      <c r="C195" s="371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393" t="s">
        <v>1</v>
      </c>
      <c r="C198" s="394"/>
      <c r="D198" s="394"/>
      <c r="E198" s="394"/>
      <c r="F198" s="394"/>
      <c r="G198" s="394"/>
      <c r="H198" s="394"/>
      <c r="I198" s="394"/>
      <c r="J198" s="394"/>
      <c r="K198" s="395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399" t="s">
        <v>2</v>
      </c>
      <c r="D200" s="400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51" t="s">
        <v>119</v>
      </c>
      <c r="D201" s="352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53" t="s">
        <v>44</v>
      </c>
      <c r="D202" s="354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53" t="s">
        <v>28</v>
      </c>
      <c r="D203" s="354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55" t="s">
        <v>31</v>
      </c>
      <c r="D204" s="356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73" t="s">
        <v>123</v>
      </c>
      <c r="D205" s="324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64" t="s">
        <v>120</v>
      </c>
      <c r="D206" s="328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396" t="s">
        <v>8</v>
      </c>
      <c r="C208" s="397"/>
      <c r="D208" s="397"/>
      <c r="E208" s="397"/>
      <c r="F208" s="397"/>
      <c r="G208" s="397"/>
      <c r="H208" s="397"/>
      <c r="I208" s="397"/>
      <c r="J208" s="397"/>
      <c r="K208" s="398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15</v>
      </c>
      <c r="F210" s="97" t="str">
        <f>G19</f>
        <v>LANDET KVANTUM T.O.M UKE 15</v>
      </c>
      <c r="G210" s="97" t="str">
        <f>I19</f>
        <v>RESTKVOTER</v>
      </c>
      <c r="H210" s="97" t="str">
        <f>J19</f>
        <v>LANDET KVANTUM T.O.M. UKE 15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401">
        <v>1701</v>
      </c>
      <c r="E211" s="248">
        <v>7.1059700000000001</v>
      </c>
      <c r="F211" s="248">
        <v>73.388360000000006</v>
      </c>
      <c r="G211" s="403">
        <f>D211-F211-F212</f>
        <v>1448.5003700000002</v>
      </c>
      <c r="H211" s="248">
        <v>65.915980000000005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402"/>
      <c r="E212" s="248">
        <v>6.9109800000000003</v>
      </c>
      <c r="F212" s="248">
        <v>179.11126999999999</v>
      </c>
      <c r="G212" s="404"/>
      <c r="H212" s="248">
        <v>438.74196000000001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57">
        <v>5</v>
      </c>
      <c r="E213" s="249"/>
      <c r="F213" s="249">
        <v>0.93</v>
      </c>
      <c r="G213" s="248">
        <f t="shared" ref="G213" si="22">D213-F213</f>
        <v>4.07</v>
      </c>
      <c r="H213" s="249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74"/>
      <c r="E214" s="249"/>
      <c r="F214" s="249">
        <v>0.29582000000000003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75">
        <f>D201</f>
        <v>1706</v>
      </c>
      <c r="E215" s="250">
        <f>SUM(E211:E214)</f>
        <v>14.016950000000001</v>
      </c>
      <c r="F215" s="250">
        <f>SUM(F211:F214)</f>
        <v>253.72545</v>
      </c>
      <c r="G215" s="250">
        <f>D215-F215</f>
        <v>1452.2745500000001</v>
      </c>
      <c r="H215" s="250">
        <f>H211+H212+H213+H214</f>
        <v>505.52301999999997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00000000000001" customHeight="1" thickBot="1" x14ac:dyDescent="0.3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00000000000001" customHeight="1" thickTop="1" x14ac:dyDescent="0.25">
      <c r="B221" s="393" t="s">
        <v>1</v>
      </c>
      <c r="C221" s="394"/>
      <c r="D221" s="394"/>
      <c r="E221" s="394"/>
      <c r="F221" s="394"/>
      <c r="G221" s="394"/>
      <c r="H221" s="394"/>
      <c r="I221" s="394"/>
      <c r="J221" s="394"/>
      <c r="K221" s="395"/>
      <c r="L221" s="177"/>
      <c r="M221" s="177"/>
    </row>
    <row r="222" spans="2:13" ht="6" customHeight="1" thickBot="1" x14ac:dyDescent="0.3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" customHeight="1" thickBot="1" x14ac:dyDescent="0.3">
      <c r="B223" s="133"/>
      <c r="C223" s="399" t="s">
        <v>2</v>
      </c>
      <c r="D223" s="400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25">
      <c r="B224" s="136"/>
      <c r="C224" s="351" t="s">
        <v>119</v>
      </c>
      <c r="D224" s="352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25">
      <c r="B225" s="136"/>
      <c r="C225" s="353" t="s">
        <v>44</v>
      </c>
      <c r="D225" s="354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" customHeight="1" thickBot="1" x14ac:dyDescent="0.3">
      <c r="B226" s="136"/>
      <c r="C226" s="353" t="s">
        <v>28</v>
      </c>
      <c r="D226" s="354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" customHeight="1" thickBot="1" x14ac:dyDescent="0.3">
      <c r="B227" s="136"/>
      <c r="C227" s="355" t="s">
        <v>31</v>
      </c>
      <c r="D227" s="356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" customHeight="1" x14ac:dyDescent="0.25">
      <c r="B228" s="136"/>
      <c r="C228" s="373" t="s">
        <v>124</v>
      </c>
      <c r="D228" s="362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25">
      <c r="B229" s="76"/>
      <c r="C229" s="14" t="s">
        <v>122</v>
      </c>
      <c r="D229" s="361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3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00000000000001" customHeight="1" x14ac:dyDescent="0.25">
      <c r="B231" s="396" t="s">
        <v>8</v>
      </c>
      <c r="C231" s="397"/>
      <c r="D231" s="397"/>
      <c r="E231" s="397"/>
      <c r="F231" s="397"/>
      <c r="G231" s="397"/>
      <c r="H231" s="397"/>
      <c r="I231" s="397"/>
      <c r="J231" s="397"/>
      <c r="K231" s="398"/>
      <c r="L231" s="177"/>
      <c r="M231" s="177"/>
    </row>
    <row r="232" spans="2:13" ht="6" customHeight="1" thickBot="1" x14ac:dyDescent="0.3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3">
      <c r="B233" s="76"/>
      <c r="C233" s="240" t="s">
        <v>80</v>
      </c>
      <c r="D233" s="241" t="s">
        <v>81</v>
      </c>
      <c r="E233" s="240" t="str">
        <f>E210</f>
        <v>LANDET KVANTUM UKE 15</v>
      </c>
      <c r="F233" s="240" t="str">
        <f>F210</f>
        <v>LANDET KVANTUM T.O.M UKE 15</v>
      </c>
      <c r="G233" s="255" t="s">
        <v>61</v>
      </c>
      <c r="H233" s="240" t="str">
        <f>H210</f>
        <v>LANDET KVANTUM T.O.M. UKE 15 2020</v>
      </c>
      <c r="J233" s="74"/>
      <c r="K233" s="111"/>
      <c r="L233" s="109"/>
      <c r="M233" s="109"/>
    </row>
    <row r="234" spans="2:13" s="90" customFormat="1" ht="14.1" customHeight="1" thickBot="1" x14ac:dyDescent="0.3">
      <c r="B234" s="152"/>
      <c r="C234" s="102" t="s">
        <v>82</v>
      </c>
      <c r="D234" s="401">
        <v>1685</v>
      </c>
      <c r="E234" s="258">
        <f>E236+E235</f>
        <v>89.922499999999999</v>
      </c>
      <c r="F234" s="258">
        <f>F236+F235</f>
        <v>1646.5674799999999</v>
      </c>
      <c r="G234" s="424">
        <f>D234-F234</f>
        <v>38.432520000000068</v>
      </c>
      <c r="H234" s="258">
        <f>SUM(H235:H236)</f>
        <v>1749.9448299999999</v>
      </c>
      <c r="J234" s="153"/>
      <c r="K234" s="89"/>
      <c r="L234" s="93"/>
      <c r="M234" s="93"/>
    </row>
    <row r="235" spans="2:13" s="90" customFormat="1" ht="14.1" customHeight="1" thickBot="1" x14ac:dyDescent="0.3">
      <c r="B235" s="152"/>
      <c r="C235" s="242" t="s">
        <v>72</v>
      </c>
      <c r="D235" s="427"/>
      <c r="E235" s="391">
        <v>66.7</v>
      </c>
      <c r="F235" s="391">
        <v>1384.2899299999999</v>
      </c>
      <c r="G235" s="425"/>
      <c r="H235" s="391">
        <v>1438.7086899999999</v>
      </c>
      <c r="J235" s="153"/>
      <c r="K235" s="89"/>
      <c r="L235" s="93"/>
      <c r="M235" s="93"/>
    </row>
    <row r="236" spans="2:13" s="90" customFormat="1" ht="14.1" customHeight="1" thickBot="1" x14ac:dyDescent="0.3">
      <c r="B236" s="152"/>
      <c r="C236" s="242" t="s">
        <v>73</v>
      </c>
      <c r="D236" s="402"/>
      <c r="E236" s="390">
        <v>23.2225</v>
      </c>
      <c r="F236" s="390">
        <v>262.27755000000002</v>
      </c>
      <c r="G236" s="426"/>
      <c r="H236" s="390">
        <v>311.23613999999998</v>
      </c>
      <c r="J236" s="153"/>
      <c r="K236" s="89"/>
      <c r="L236" s="93"/>
      <c r="M236" s="93"/>
    </row>
    <row r="237" spans="2:13" s="90" customFormat="1" ht="14.1" customHeight="1" thickBot="1" x14ac:dyDescent="0.3">
      <c r="B237" s="152"/>
      <c r="C237" s="102" t="s">
        <v>83</v>
      </c>
      <c r="D237" s="401">
        <v>843</v>
      </c>
      <c r="E237" s="258">
        <f>SUM(E238:E239)</f>
        <v>0</v>
      </c>
      <c r="F237" s="258">
        <f>SUM(F238:F239)</f>
        <v>0</v>
      </c>
      <c r="G237" s="424">
        <f>D237-F237</f>
        <v>843</v>
      </c>
      <c r="H237" s="258">
        <f>SUM(H238:H239)</f>
        <v>0</v>
      </c>
      <c r="J237" s="153"/>
      <c r="K237" s="89"/>
      <c r="L237" s="93"/>
      <c r="M237" s="93"/>
    </row>
    <row r="238" spans="2:13" s="90" customFormat="1" ht="14.1" customHeight="1" thickBot="1" x14ac:dyDescent="0.3">
      <c r="B238" s="152"/>
      <c r="C238" s="242" t="s">
        <v>72</v>
      </c>
      <c r="D238" s="427"/>
      <c r="E238" s="259"/>
      <c r="F238" s="259"/>
      <c r="G238" s="425"/>
      <c r="H238" s="259"/>
      <c r="J238" s="153"/>
      <c r="K238" s="89"/>
      <c r="L238" s="93"/>
      <c r="M238" s="93"/>
    </row>
    <row r="239" spans="2:13" s="90" customFormat="1" ht="14.1" customHeight="1" thickBot="1" x14ac:dyDescent="0.3">
      <c r="B239" s="152"/>
      <c r="C239" s="242" t="s">
        <v>73</v>
      </c>
      <c r="D239" s="402"/>
      <c r="E239" s="260"/>
      <c r="F239" s="260"/>
      <c r="G239" s="426"/>
      <c r="H239" s="260"/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102" t="s">
        <v>84</v>
      </c>
      <c r="D240" s="401">
        <v>0</v>
      </c>
      <c r="E240" s="258">
        <f>SUM(E241:E242)</f>
        <v>0</v>
      </c>
      <c r="F240" s="258">
        <f>SUM(F241:F242)</f>
        <v>0</v>
      </c>
      <c r="G240" s="424">
        <f>D240-F240</f>
        <v>0</v>
      </c>
      <c r="H240" s="258">
        <f>SUM(H241:H242)</f>
        <v>0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2" t="s">
        <v>72</v>
      </c>
      <c r="D241" s="427"/>
      <c r="E241" s="319"/>
      <c r="F241" s="319"/>
      <c r="G241" s="425"/>
      <c r="H241" s="319"/>
      <c r="J241" s="378"/>
      <c r="K241" s="89"/>
      <c r="L241" s="93"/>
      <c r="M241" s="93"/>
    </row>
    <row r="242" spans="2:13" s="90" customFormat="1" ht="14.1" customHeight="1" thickBot="1" x14ac:dyDescent="0.3">
      <c r="B242" s="152"/>
      <c r="C242" s="242" t="s">
        <v>73</v>
      </c>
      <c r="D242" s="402"/>
      <c r="E242" s="317"/>
      <c r="F242" s="317"/>
      <c r="G242" s="426"/>
      <c r="H242" s="317"/>
      <c r="J242" s="153"/>
      <c r="K242" s="89"/>
      <c r="L242" s="93"/>
      <c r="M242" s="93"/>
    </row>
    <row r="243" spans="2:13" s="90" customFormat="1" ht="14.1" customHeight="1" thickBot="1" x14ac:dyDescent="0.3">
      <c r="B243" s="83"/>
      <c r="C243" s="100" t="s">
        <v>55</v>
      </c>
      <c r="D243" s="389"/>
      <c r="E243" s="318"/>
      <c r="F243" s="318"/>
      <c r="G243" s="256"/>
      <c r="H243" s="318"/>
      <c r="J243" s="84"/>
      <c r="K243" s="85"/>
      <c r="L243" s="180"/>
      <c r="M243" s="180"/>
    </row>
    <row r="244" spans="2:13" ht="16.5" thickBot="1" x14ac:dyDescent="0.3">
      <c r="B244" s="76"/>
      <c r="C244" s="103" t="s">
        <v>52</v>
      </c>
      <c r="D244" s="257">
        <f>SUM(D234:D243)</f>
        <v>2528</v>
      </c>
      <c r="E244" s="250">
        <f>E234+E237+E240+E243</f>
        <v>89.922499999999999</v>
      </c>
      <c r="F244" s="250">
        <f>F234+F237+F240+F243</f>
        <v>1646.5674799999999</v>
      </c>
      <c r="G244" s="257">
        <f>SUM(G234:G243)</f>
        <v>881.43252000000007</v>
      </c>
      <c r="H244" s="250">
        <f>H234+H237+H240+H243</f>
        <v>1749.9448299999999</v>
      </c>
      <c r="J244" s="74"/>
      <c r="K244" s="111"/>
      <c r="L244" s="109"/>
      <c r="M244" s="109"/>
    </row>
    <row r="245" spans="2:13" s="64" customFormat="1" ht="9" customHeight="1" x14ac:dyDescent="0.2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" customHeight="1" thickBot="1" x14ac:dyDescent="0.3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2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59"/>
    </row>
    <row r="252" spans="2:13" ht="14.1" hidden="1" customHeight="1" x14ac:dyDescent="0.25">
      <c r="F252" s="59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37:G239"/>
    <mergeCell ref="G240:G242"/>
    <mergeCell ref="D237:D239"/>
    <mergeCell ref="D240:D242"/>
    <mergeCell ref="C223:D223"/>
    <mergeCell ref="B231:K231"/>
    <mergeCell ref="D234:D236"/>
    <mergeCell ref="G234:G236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15
&amp;"-,Normal"&amp;11(iht. motatte landings- og sluttsedler fra fiskesalgslagene; alle tallstørrelser i hele tonn)&amp;R19.04.2021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UKE_15_2021</vt:lpstr>
      <vt:lpstr>UKE_15_2021!Utskriftsområde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2021-04-06T13:38:45Z</cp:lastPrinted>
  <dcterms:created xsi:type="dcterms:W3CDTF">2011-07-06T12:13:20Z</dcterms:created>
  <dcterms:modified xsi:type="dcterms:W3CDTF">2021-04-20T09:02:18Z</dcterms:modified>
</cp:coreProperties>
</file>