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6\"/>
    </mc:Choice>
  </mc:AlternateContent>
  <bookViews>
    <workbookView xWindow="0" yWindow="0" windowWidth="28800" windowHeight="13020" tabRatio="413"/>
  </bookViews>
  <sheets>
    <sheet name="UKE_31_2016" sheetId="1" r:id="rId1"/>
  </sheets>
  <definedNames>
    <definedName name="Z_14D440E4_F18A_4F78_9989_38C1B133222D_.wvu.Cols" localSheetId="0" hidden="1">UKE_31_2016!#REF!</definedName>
    <definedName name="Z_14D440E4_F18A_4F78_9989_38C1B133222D_.wvu.PrintArea" localSheetId="0" hidden="1">UKE_31_2016!$B$1:$M$213</definedName>
    <definedName name="Z_14D440E4_F18A_4F78_9989_38C1B133222D_.wvu.Rows" localSheetId="0" hidden="1">UKE_31_2016!$325:$1048576,UKE_31_2016!$214:$324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 l="1"/>
  <c r="G34" i="1" l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I100" i="1" l="1"/>
  <c r="G40" i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<sst xmlns="http://schemas.openxmlformats.org/spreadsheetml/2006/main" count="226" uniqueCount="110">
  <si>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</si>
  <si>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</si>
  <si>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</si>
  <si>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</si>
  <si>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</si>
  <si>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</si>
  <si>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</si>
  <si>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</si>
  <si>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</si>
  <si>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</si>
  <si>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</si>
  <si>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</si>
  <si>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</si>
  <si>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</si>
  <si>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</si>
  <si>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</si>
  <si>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</si>
  <si>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</si>
  <si>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</si>
  <si>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</si>
  <si>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</si>
  <si>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</si>
  <si>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</si>
  <si>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</si>
  <si>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</si>
  <si>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</si>
  <si>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</si>
  <si>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</si>
  <si>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</si>
  <si>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</si>
  <si>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</si>
  <si>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</si>
  <si>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</si>
  <si>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</si>
  <si>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</si>
  <si>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</si>
  <si>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</si>
  <si>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</si>
  <si>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</si>
  <si>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</si>
  <si>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</si>
  <si>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</si>
  <si>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</si>
  <si>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</si>
  <si>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</si>
  <si>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</si>
  <si>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</si>
  <si>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</si>
  <si>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</si>
  <si>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</si>
  <si>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</si>
  <si>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</si>
  <si>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</si>
  <si>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</si>
  <si>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</si>
  <si>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</si>
  <si>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</si>
  <si>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</si>
  <si>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</si>
  <si>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</si>
  <si>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</si>
  <si>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</si>
  <si>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</si>
  <si>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</si>
  <si>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</si>
  <si>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</si>
  <si>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</si>
  <si>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</si>
  <si>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</si>
  <si>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</si>
  <si>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</si>
  <si>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</si>
  <si>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</si>
  <si>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</si>
  <si>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</si>
  <si>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</si>
  <si>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</si>
  <si>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</si>
  <si>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</si>
  <si>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</si>
  <si>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</si>
  <si>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</si>
  <si>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</si>
  <si>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</si>
  <si>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</si>
  <si>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</si>
  <si>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</si>
  <si>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</si>
  <si>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</si>
  <si>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</si>
  <si>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</si>
  <si>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</si>
  <si>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</si>
  <si>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</si>
  <si>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</si>
  <si>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</si>
  <si>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</si>
  <si>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</si>
  <si>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</si>
  <si>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</si>
  <si>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</si>
  <si>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</si>
  <si>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</si>
  <si>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</si>
  <si>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44 tonn, men det legges til grunn at hele avsetningen tas</t>
    </r>
  </si>
  <si>
    <t>LANDET KVANTUM UKE 31</t>
  </si>
  <si>
    <t>LANDET KVANTUM T.O.M UKE 31</t>
  </si>
  <si>
    <t>LANDET KVANTUM T.O.M. UKE 31 2015</t>
  </si>
  <si>
    <r>
      <t xml:space="preserve">3 </t>
    </r>
    <r>
      <rPr>
        <sz val="9"/>
        <color theme="1"/>
        <rFont val="Calibri"/>
        <family val="2"/>
      </rPr>
      <t>Registrert rekreasjonsfiske utgjør 1040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</si>
  <si>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334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</si>
</sst>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F189" sqref="F189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89" t="s">
        <v>86</v>
      </c>
      <c r="C2" s="390"/>
      <c r="D2" s="390"/>
      <c r="E2" s="390"/>
      <c r="F2" s="390"/>
      <c r="G2" s="390"/>
      <c r="H2" s="390"/>
      <c r="I2" s="390"/>
      <c r="J2" s="390"/>
      <c r="K2" s="391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74"/>
      <c r="C7" s="375"/>
      <c r="D7" s="375"/>
      <c r="E7" s="375"/>
      <c r="F7" s="375"/>
      <c r="G7" s="375"/>
      <c r="H7" s="375"/>
      <c r="I7" s="375"/>
      <c r="J7" s="375"/>
      <c r="K7" s="37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9" t="s">
        <v>2</v>
      </c>
      <c r="D9" s="370"/>
      <c r="E9" s="369" t="s">
        <v>20</v>
      </c>
      <c r="F9" s="370"/>
      <c r="G9" s="369" t="s">
        <v>21</v>
      </c>
      <c r="H9" s="370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71" t="s">
        <v>8</v>
      </c>
      <c r="C18" s="372"/>
      <c r="D18" s="372"/>
      <c r="E18" s="372"/>
      <c r="F18" s="372"/>
      <c r="G18" s="372"/>
      <c r="H18" s="372"/>
      <c r="I18" s="372"/>
      <c r="J18" s="372"/>
      <c r="K18" s="373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105</v>
      </c>
      <c r="G20" s="207" t="s">
        <v>106</v>
      </c>
      <c r="H20" s="207" t="s">
        <v>99</v>
      </c>
      <c r="I20" s="207" t="s">
        <v>75</v>
      </c>
      <c r="J20" s="208" t="s">
        <v>107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469.9425</v>
      </c>
      <c r="G21" s="250">
        <f>G22+G23</f>
        <v>65503.0501</v>
      </c>
      <c r="H21" s="250"/>
      <c r="I21" s="250">
        <f>I23+I22</f>
        <v>66304.949900000007</v>
      </c>
      <c r="J21" s="257">
        <f>J23+J22</f>
        <v>58550.912400000001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458.0625</v>
      </c>
      <c r="G22" s="254">
        <v>64778.555999999997</v>
      </c>
      <c r="H22" s="254"/>
      <c r="I22" s="254">
        <f>E22-G22</f>
        <v>66279.444000000003</v>
      </c>
      <c r="J22" s="258">
        <v>57620.625800000002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>
        <v>11.88</v>
      </c>
      <c r="G23" s="255">
        <v>724.4941</v>
      </c>
      <c r="H23" s="255"/>
      <c r="I23" s="255">
        <f>E23-G23</f>
        <v>25.505899999999997</v>
      </c>
      <c r="J23" s="259">
        <v>930.28660000000002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1090.1916000000001</v>
      </c>
      <c r="G24" s="250">
        <f>G25+G31+G32</f>
        <v>226700.16655000002</v>
      </c>
      <c r="H24" s="250"/>
      <c r="I24" s="250">
        <f>I25+I31+I32</f>
        <v>32403.833450000006</v>
      </c>
      <c r="J24" s="257">
        <f>J25+J31+J32</f>
        <v>239735.07484999998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747.01400000000001</v>
      </c>
      <c r="G25" s="251">
        <f>G26+G27+G28+G29</f>
        <v>181879.34115000002</v>
      </c>
      <c r="H25" s="251"/>
      <c r="I25" s="251">
        <f>I26+I27+I28+I29+I30</f>
        <v>18315.65885</v>
      </c>
      <c r="J25" s="260">
        <f>J26+J27+J28+J29+J30</f>
        <v>199349.97064999997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73.347800000000007</v>
      </c>
      <c r="G26" s="246">
        <v>47604.464599999999</v>
      </c>
      <c r="H26" s="246">
        <v>814</v>
      </c>
      <c r="I26" s="246">
        <f>E26-G26+H26</f>
        <v>-503.46459999999934</v>
      </c>
      <c r="J26" s="248">
        <v>61886.235699999997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86.800899999999999</v>
      </c>
      <c r="G27" s="246">
        <v>49154.7886</v>
      </c>
      <c r="H27" s="246">
        <v>1174</v>
      </c>
      <c r="I27" s="246">
        <f>E27-G27+H27</f>
        <v>1218.2114000000001</v>
      </c>
      <c r="J27" s="248">
        <v>52659.531799999997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299.4212</v>
      </c>
      <c r="G28" s="246">
        <v>49375.877549999997</v>
      </c>
      <c r="H28" s="246">
        <v>1901</v>
      </c>
      <c r="I28" s="246">
        <f>E28-G28+H28</f>
        <v>7093.1224500000026</v>
      </c>
      <c r="J28" s="248">
        <v>50342.469349999999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287.44409999999999</v>
      </c>
      <c r="G29" s="246">
        <v>35744.210400000004</v>
      </c>
      <c r="H29" s="246">
        <v>1233</v>
      </c>
      <c r="I29" s="246">
        <f>E29-G29+H29</f>
        <v>317.78959999999643</v>
      </c>
      <c r="J29" s="248">
        <v>34461.733800000002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564</v>
      </c>
      <c r="G30" s="246">
        <f>H26+H27+H28+H29</f>
        <v>5122</v>
      </c>
      <c r="H30" s="246"/>
      <c r="I30" s="246">
        <f>E30-G30</f>
        <v>10190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315.32799999999997</v>
      </c>
      <c r="G31" s="251">
        <v>17825.1266</v>
      </c>
      <c r="H31" s="251"/>
      <c r="I31" s="251">
        <f>E31-G31</f>
        <v>16050.8734</v>
      </c>
      <c r="J31" s="260">
        <v>14318.3688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27.849600000000002</v>
      </c>
      <c r="G32" s="251">
        <f>G33</f>
        <v>26995.698799999998</v>
      </c>
      <c r="H32" s="251"/>
      <c r="I32" s="251">
        <f>I33+I34</f>
        <v>-1962.6987999999983</v>
      </c>
      <c r="J32" s="260">
        <f>J33</f>
        <v>26066.735400000001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56.8496-F37</f>
        <v>27.849600000000002</v>
      </c>
      <c r="G33" s="246">
        <f>29356.6988-G37</f>
        <v>26995.698799999998</v>
      </c>
      <c r="H33" s="246">
        <v>631</v>
      </c>
      <c r="I33" s="246">
        <f>E33-G33+H33</f>
        <v>-3431.6987999999983</v>
      </c>
      <c r="J33" s="248">
        <v>26066.735400000001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38</v>
      </c>
      <c r="G34" s="256">
        <f>H33</f>
        <v>631</v>
      </c>
      <c r="H34" s="256"/>
      <c r="I34" s="256">
        <f t="shared" ref="I34:I39" si="0">E34-G34</f>
        <v>1469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/>
      <c r="G35" s="247">
        <v>3291.1520500000001</v>
      </c>
      <c r="H35" s="247"/>
      <c r="I35" s="247">
        <f t="shared" si="0"/>
        <v>708.84794999999986</v>
      </c>
      <c r="J35" s="249">
        <v>2872.4874500000001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29</v>
      </c>
      <c r="G37" s="247">
        <v>2361</v>
      </c>
      <c r="H37" s="247"/>
      <c r="I37" s="247">
        <f t="shared" si="0"/>
        <v>639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12.1007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/>
      <c r="G39" s="247">
        <v>419.21719999995548</v>
      </c>
      <c r="H39" s="247"/>
      <c r="I39" s="247">
        <f t="shared" si="0"/>
        <v>-419.21719999995548</v>
      </c>
      <c r="J39" s="249">
        <v>558.33500000002095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1601.2348000000002</v>
      </c>
      <c r="G40" s="210">
        <f>G21+G24+G35+G36+G37+G38+G39</f>
        <v>305652.42329999997</v>
      </c>
      <c r="H40" s="210">
        <f>H26+H27+H28+H29+H33</f>
        <v>5753</v>
      </c>
      <c r="I40" s="210">
        <f>I21+I24+I35+I36+I37+I38+I39</f>
        <v>99966.576700000049</v>
      </c>
      <c r="J40" s="222">
        <f>J21+J24+J35+J36+J37+J38+J39</f>
        <v>308963.13830000005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108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74" t="s">
        <v>1</v>
      </c>
      <c r="C47" s="375"/>
      <c r="D47" s="375"/>
      <c r="E47" s="375"/>
      <c r="F47" s="375"/>
      <c r="G47" s="375"/>
      <c r="H47" s="375"/>
      <c r="I47" s="375"/>
      <c r="J47" s="375"/>
      <c r="K47" s="37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61" t="s">
        <v>2</v>
      </c>
      <c r="D49" s="362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71" t="s">
        <v>8</v>
      </c>
      <c r="C55" s="372"/>
      <c r="D55" s="372"/>
      <c r="E55" s="372"/>
      <c r="F55" s="372"/>
      <c r="G55" s="372"/>
      <c r="H55" s="372"/>
      <c r="I55" s="372"/>
      <c r="J55" s="372"/>
      <c r="K55" s="373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31</v>
      </c>
      <c r="F56" s="207" t="str">
        <f>G20</f>
        <v>LANDET KVANTUM T.O.M UKE 31</v>
      </c>
      <c r="G56" s="207" t="str">
        <f>I20</f>
        <v>RESTKVOTER</v>
      </c>
      <c r="H56" s="208" t="str">
        <f>J20</f>
        <v>LANDET KVANTUM T.O.M. UKE 31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81"/>
      <c r="E57" s="346">
        <v>3.9582999999999999</v>
      </c>
      <c r="F57" s="346">
        <v>908.82389999999998</v>
      </c>
      <c r="G57" s="386"/>
      <c r="H57" s="349">
        <v>718.59230000000002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82"/>
      <c r="E58" s="346">
        <v>68.127099999999999</v>
      </c>
      <c r="F58" s="346">
        <v>914.65009999999995</v>
      </c>
      <c r="G58" s="387"/>
      <c r="H58" s="349">
        <v>599.58489999999995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83"/>
      <c r="E59" s="347"/>
      <c r="F59" s="347">
        <v>111.5664</v>
      </c>
      <c r="G59" s="388"/>
      <c r="H59" s="350">
        <v>88.384100000000004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869.33919999999989</v>
      </c>
      <c r="F60" s="250">
        <f>F61+F62+F63</f>
        <v>6517.7616999999991</v>
      </c>
      <c r="G60" s="250">
        <f>D60-F60</f>
        <v>82.238300000000891</v>
      </c>
      <c r="H60" s="257">
        <f>H61+H62+H63</f>
        <v>4560.8769999999995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357.0831</v>
      </c>
      <c r="F61" s="246">
        <v>2662.3773999999999</v>
      </c>
      <c r="G61" s="246"/>
      <c r="H61" s="248">
        <v>1938.7636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347.14</v>
      </c>
      <c r="F62" s="246">
        <v>2580.4310999999998</v>
      </c>
      <c r="G62" s="246"/>
      <c r="H62" s="248">
        <v>1846.8797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165.11609999999999</v>
      </c>
      <c r="F63" s="256">
        <v>1274.9531999999999</v>
      </c>
      <c r="G63" s="256"/>
      <c r="H63" s="261">
        <v>775.2337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166.1541000000002</v>
      </c>
      <c r="F65" s="262">
        <v>458.34319999999934</v>
      </c>
      <c r="G65" s="262"/>
      <c r="H65" s="336">
        <v>239.34640000000036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1107.5787</v>
      </c>
      <c r="F66" s="345">
        <f>F57+F58+F59+F60+F64+F65</f>
        <v>8930.5961999999981</v>
      </c>
      <c r="G66" s="214">
        <f>D66-F66</f>
        <v>2274.4038000000019</v>
      </c>
      <c r="H66" s="222">
        <f>H57+H58+H59+H60+H64+H65</f>
        <v>6211.2649000000001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84"/>
      <c r="D67" s="384"/>
      <c r="E67" s="384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74" t="s">
        <v>1</v>
      </c>
      <c r="C72" s="375"/>
      <c r="D72" s="375"/>
      <c r="E72" s="375"/>
      <c r="F72" s="375"/>
      <c r="G72" s="375"/>
      <c r="H72" s="375"/>
      <c r="I72" s="375"/>
      <c r="J72" s="375"/>
      <c r="K72" s="37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9" t="s">
        <v>2</v>
      </c>
      <c r="D74" s="370"/>
      <c r="E74" s="369" t="s">
        <v>20</v>
      </c>
      <c r="F74" s="377"/>
      <c r="G74" s="369" t="s">
        <v>21</v>
      </c>
      <c r="H74" s="370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5"/>
      <c r="D80" s="385"/>
      <c r="E80" s="385"/>
      <c r="F80" s="385"/>
      <c r="G80" s="385"/>
      <c r="H80" s="385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5"/>
      <c r="D81" s="385"/>
      <c r="E81" s="385"/>
      <c r="F81" s="385"/>
      <c r="G81" s="385"/>
      <c r="H81" s="385"/>
      <c r="I81" s="285"/>
      <c r="J81" s="285"/>
      <c r="K81" s="282"/>
      <c r="L81" s="285"/>
      <c r="M81" s="124"/>
    </row>
    <row r="82" spans="1:13" ht="14.1" customHeight="1" x14ac:dyDescent="0.25">
      <c r="B82" s="378" t="s">
        <v>8</v>
      </c>
      <c r="C82" s="379"/>
      <c r="D82" s="379"/>
      <c r="E82" s="379"/>
      <c r="F82" s="379"/>
      <c r="G82" s="379"/>
      <c r="H82" s="379"/>
      <c r="I82" s="379"/>
      <c r="J82" s="379"/>
      <c r="K82" s="380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31</v>
      </c>
      <c r="G84" s="207" t="str">
        <f>G20</f>
        <v>LANDET KVANTUM T.O.M UKE 31</v>
      </c>
      <c r="H84" s="207" t="str">
        <f>I20</f>
        <v>RESTKVOTER</v>
      </c>
      <c r="I84" s="208" t="str">
        <f>J20</f>
        <v>LANDET KVANTUM T.O.M. UKE 31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47.349299999999999</v>
      </c>
      <c r="G85" s="250">
        <f>G86+G87</f>
        <v>34312.382400000002</v>
      </c>
      <c r="H85" s="250">
        <f>H86+H87</f>
        <v>15869.617599999998</v>
      </c>
      <c r="I85" s="257">
        <f>I86+I87</f>
        <v>19354.988400000002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47.349299999999999</v>
      </c>
      <c r="G86" s="254">
        <v>34034.364800000003</v>
      </c>
      <c r="H86" s="254">
        <f>E86-G86</f>
        <v>15397.635199999997</v>
      </c>
      <c r="I86" s="258">
        <v>18720.5213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/>
      <c r="G87" s="255">
        <v>278.01760000000002</v>
      </c>
      <c r="H87" s="255">
        <f>E87-G87</f>
        <v>471.98239999999998</v>
      </c>
      <c r="I87" s="259">
        <v>634.46709999999996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1486.5246999999999</v>
      </c>
      <c r="G88" s="288">
        <f t="shared" si="1"/>
        <v>43858.276699999995</v>
      </c>
      <c r="H88" s="288">
        <f>H89+H95+H96</f>
        <v>34475.723300000005</v>
      </c>
      <c r="I88" s="330">
        <f t="shared" si="1"/>
        <v>35178.576099999998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1381.9895000000001</v>
      </c>
      <c r="G89" s="251">
        <f>G90+G91+G92+G93+G94</f>
        <v>34810.818899999998</v>
      </c>
      <c r="H89" s="251">
        <f>H90+H91+H92+H93+H94</f>
        <v>23405.181100000002</v>
      </c>
      <c r="I89" s="260">
        <f>I90+I91+I92+I93</f>
        <v>27991.237099999998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134.70050000000001</v>
      </c>
      <c r="G90" s="246">
        <v>5364.0592999999999</v>
      </c>
      <c r="H90" s="246">
        <f t="shared" ref="H90:H99" si="2">E90-G90</f>
        <v>9801.9406999999992</v>
      </c>
      <c r="I90" s="248">
        <v>5150.6403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278.48809999999997</v>
      </c>
      <c r="G91" s="246">
        <v>9309.6970999999994</v>
      </c>
      <c r="H91" s="246">
        <f t="shared" si="2"/>
        <v>3245.3029000000006</v>
      </c>
      <c r="I91" s="248">
        <v>8372.2955999999995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372.38010000000003</v>
      </c>
      <c r="G92" s="246">
        <v>10645.4156</v>
      </c>
      <c r="H92" s="246">
        <f t="shared" si="2"/>
        <v>5219.5843999999997</v>
      </c>
      <c r="I92" s="248">
        <v>9137.4976999999999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596.42079999999999</v>
      </c>
      <c r="G93" s="246">
        <v>9491.6468999999997</v>
      </c>
      <c r="H93" s="246">
        <f t="shared" si="2"/>
        <v>-861.64689999999973</v>
      </c>
      <c r="I93" s="248">
        <v>5330.8035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61.878100000000003</v>
      </c>
      <c r="G95" s="251">
        <v>7137.9655000000002</v>
      </c>
      <c r="H95" s="251">
        <f t="shared" si="2"/>
        <v>6522.0344999999998</v>
      </c>
      <c r="I95" s="260">
        <v>4518.1796999999997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42.6571</v>
      </c>
      <c r="G96" s="291">
        <v>1909.4922999999999</v>
      </c>
      <c r="H96" s="291">
        <f t="shared" si="2"/>
        <v>4548.5077000000001</v>
      </c>
      <c r="I96" s="302">
        <v>2669.1592999999998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/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>
        <v>1.1278999999999542</v>
      </c>
      <c r="G99" s="247">
        <v>61.272600000011153</v>
      </c>
      <c r="H99" s="247">
        <f t="shared" si="2"/>
        <v>-61.272600000011153</v>
      </c>
      <c r="I99" s="249">
        <v>40.635000000002037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5">
        <f t="shared" si="3"/>
        <v>129189</v>
      </c>
      <c r="F100" s="237">
        <f t="shared" si="3"/>
        <v>1535.0019</v>
      </c>
      <c r="G100" s="237">
        <f t="shared" si="3"/>
        <v>78557.074099999998</v>
      </c>
      <c r="H100" s="237">
        <f>H85+H88+H97+H98+H99</f>
        <v>50631.925899999995</v>
      </c>
      <c r="I100" s="211">
        <f>I85+I88+I97+I98+I99</f>
        <v>54909.304100000001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8" t="s">
        <v>104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74" t="s">
        <v>1</v>
      </c>
      <c r="C107" s="375"/>
      <c r="D107" s="375"/>
      <c r="E107" s="375"/>
      <c r="F107" s="375"/>
      <c r="G107" s="375"/>
      <c r="H107" s="375"/>
      <c r="I107" s="375"/>
      <c r="J107" s="375"/>
      <c r="K107" s="37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9" t="s">
        <v>2</v>
      </c>
      <c r="D109" s="370"/>
      <c r="E109" s="369" t="s">
        <v>20</v>
      </c>
      <c r="F109" s="370"/>
      <c r="G109" s="369" t="s">
        <v>21</v>
      </c>
      <c r="H109" s="370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71" t="s">
        <v>8</v>
      </c>
      <c r="C116" s="372"/>
      <c r="D116" s="372"/>
      <c r="E116" s="372"/>
      <c r="F116" s="372"/>
      <c r="G116" s="372"/>
      <c r="H116" s="372"/>
      <c r="I116" s="372"/>
      <c r="J116" s="372"/>
      <c r="K116" s="373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31</v>
      </c>
      <c r="F118" s="207" t="str">
        <f>G20</f>
        <v>LANDET KVANTUM T.O.M UKE 31</v>
      </c>
      <c r="G118" s="207" t="str">
        <f>I20</f>
        <v>RESTKVOTER</v>
      </c>
      <c r="H118" s="208" t="str">
        <f>J20</f>
        <v>LANDET KVANTUM T.O.M. UKE 31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479.4151</v>
      </c>
      <c r="F119" s="250">
        <f>F120+F121+F122</f>
        <v>20229.112099999998</v>
      </c>
      <c r="G119" s="250">
        <f>G120+G121+G122</f>
        <v>24670.887900000002</v>
      </c>
      <c r="H119" s="257">
        <f>H120+H121+H122</f>
        <v>30249.517500000002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479.4151</v>
      </c>
      <c r="F120" s="254">
        <v>16223.3197</v>
      </c>
      <c r="G120" s="254">
        <f>D120-F120</f>
        <v>19696.6803</v>
      </c>
      <c r="H120" s="258">
        <v>25850.2899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/>
      <c r="F121" s="254">
        <v>4005.7923999999998</v>
      </c>
      <c r="G121" s="254">
        <f>D121-F121</f>
        <v>4474.2075999999997</v>
      </c>
      <c r="H121" s="258">
        <v>4399.2276000000002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406.70800000000003</v>
      </c>
      <c r="F123" s="337">
        <v>21421.777999999998</v>
      </c>
      <c r="G123" s="337">
        <f>D123-F123</f>
        <v>8915.2220000000016</v>
      </c>
      <c r="H123" s="341">
        <v>24861.538100000002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416.47609999999997</v>
      </c>
      <c r="F124" s="247">
        <f>F133+F130+F125</f>
        <v>35221.816800000001</v>
      </c>
      <c r="G124" s="247">
        <f>D124-F124</f>
        <v>10891.183199999999</v>
      </c>
      <c r="H124" s="249">
        <f>H125+H130+H133</f>
        <v>29871.919699999999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300.87419999999997</v>
      </c>
      <c r="F125" s="338">
        <f>F126+F127+F129+F128</f>
        <v>27439.886600000002</v>
      </c>
      <c r="G125" s="338">
        <f>G126+G127+G128+G129</f>
        <v>7145.1134000000002</v>
      </c>
      <c r="H125" s="342">
        <f>H126+H127+H128+H129</f>
        <v>21090.814399999999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62.732100000000003</v>
      </c>
      <c r="F126" s="246">
        <v>4049.7881000000002</v>
      </c>
      <c r="G126" s="246">
        <f t="shared" ref="G126:G129" si="4">D126-F126</f>
        <v>5738.2119000000002</v>
      </c>
      <c r="H126" s="248">
        <v>3031.6176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30.150500000000001</v>
      </c>
      <c r="F127" s="246">
        <v>7289.23</v>
      </c>
      <c r="G127" s="246">
        <f t="shared" si="4"/>
        <v>1702.7700000000004</v>
      </c>
      <c r="H127" s="248">
        <v>6059.7341999999999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41.046199999999999</v>
      </c>
      <c r="F128" s="246">
        <v>9175.6237000000001</v>
      </c>
      <c r="G128" s="246">
        <f t="shared" si="4"/>
        <v>-218.6237000000001</v>
      </c>
      <c r="H128" s="248">
        <v>6375.0096999999996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166.94540000000001</v>
      </c>
      <c r="F129" s="246">
        <v>6925.2448000000004</v>
      </c>
      <c r="G129" s="246">
        <f t="shared" si="4"/>
        <v>-77.244800000000396</v>
      </c>
      <c r="H129" s="248">
        <v>5624.4529000000002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E131+E132</f>
        <v>2.5125000000000002</v>
      </c>
      <c r="F130" s="251">
        <f>F131+F132</f>
        <v>3782.5003999999999</v>
      </c>
      <c r="G130" s="251">
        <f>D130-F130</f>
        <v>1289.4996000000001</v>
      </c>
      <c r="H130" s="260">
        <f>H131+H132</f>
        <v>4615.7514000000001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>
        <v>2.5125000000000002</v>
      </c>
      <c r="F131" s="339">
        <v>3782.5003999999999</v>
      </c>
      <c r="G131" s="339"/>
      <c r="H131" s="343">
        <v>4615.7514000000001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113.0894</v>
      </c>
      <c r="F133" s="291">
        <v>3999.4297999999999</v>
      </c>
      <c r="G133" s="291">
        <f>D133-F133</f>
        <v>2456.5702000000001</v>
      </c>
      <c r="H133" s="302">
        <v>4165.3539000000001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5.2873999999999999</v>
      </c>
      <c r="G134" s="340">
        <f>D134-F134</f>
        <v>244.71260000000001</v>
      </c>
      <c r="H134" s="344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16.708300000000001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>
        <v>7.9055999999998221</v>
      </c>
      <c r="F137" s="262">
        <v>133.33330000001297</v>
      </c>
      <c r="G137" s="262">
        <f>D137-F137</f>
        <v>-133.33330000001297</v>
      </c>
      <c r="H137" s="336">
        <v>188.56419999999343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1327.2130999999999</v>
      </c>
      <c r="F138" s="214">
        <f>F119+F123+F124+F134+F135+F136+F137</f>
        <v>79181.554600000003</v>
      </c>
      <c r="G138" s="214">
        <f>G119+G123+G124+G134+G135+G136+G137</f>
        <v>44768.44539999999</v>
      </c>
      <c r="H138" s="222">
        <f>H119+H123+H124+H134+H135+H136+H137</f>
        <v>87175.774799999999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61" t="s">
        <v>2</v>
      </c>
      <c r="D147" s="362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31</v>
      </c>
      <c r="F156" s="72" t="str">
        <f>G20</f>
        <v>LANDET KVANTUM T.O.M UKE 31</v>
      </c>
      <c r="G156" s="72" t="str">
        <f>I20</f>
        <v>RESTKVOTER</v>
      </c>
      <c r="H156" s="95" t="str">
        <f>J20</f>
        <v>LANDET KVANTUM T.O.M. UKE 31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129.39400000000001</v>
      </c>
      <c r="F157" s="196">
        <v>11524.333699999999</v>
      </c>
      <c r="G157" s="196">
        <f>D157-F157</f>
        <v>5962.6663000000008</v>
      </c>
      <c r="H157" s="234">
        <v>13337.4694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17</v>
      </c>
      <c r="G158" s="196">
        <f>D158-F158</f>
        <v>83</v>
      </c>
      <c r="H158" s="234">
        <v>7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129.39400000000001</v>
      </c>
      <c r="F160" s="198">
        <f>SUM(F157:F159)</f>
        <v>11541.333699999999</v>
      </c>
      <c r="G160" s="198">
        <f>D160-F160</f>
        <v>6058.6663000000008</v>
      </c>
      <c r="H160" s="221">
        <f>SUM(H157:H159)</f>
        <v>13344.4694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66" t="s">
        <v>1</v>
      </c>
      <c r="C163" s="367"/>
      <c r="D163" s="367"/>
      <c r="E163" s="367"/>
      <c r="F163" s="367"/>
      <c r="G163" s="367"/>
      <c r="H163" s="367"/>
      <c r="I163" s="367"/>
      <c r="J163" s="367"/>
      <c r="K163" s="368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61" t="s">
        <v>2</v>
      </c>
      <c r="D165" s="362"/>
      <c r="E165" s="361" t="s">
        <v>58</v>
      </c>
      <c r="F165" s="362"/>
      <c r="G165" s="361" t="s">
        <v>59</v>
      </c>
      <c r="H165" s="362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63" t="s">
        <v>8</v>
      </c>
      <c r="C174" s="364"/>
      <c r="D174" s="364"/>
      <c r="E174" s="364"/>
      <c r="F174" s="364"/>
      <c r="G174" s="364"/>
      <c r="H174" s="364"/>
      <c r="I174" s="364"/>
      <c r="J174" s="364"/>
      <c r="K174" s="365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31</v>
      </c>
      <c r="F176" s="72" t="str">
        <f>G20</f>
        <v>LANDET KVANTUM T.O.M UKE 31</v>
      </c>
      <c r="G176" s="72" t="str">
        <f>I20</f>
        <v>RESTKVOTER</v>
      </c>
      <c r="H176" s="95" t="str">
        <f>J20</f>
        <v>LANDET KVANTUM T.O.M. UKE 31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3">
        <f>E178+E179+E180+E181</f>
        <v>165.44630000000001</v>
      </c>
      <c r="F177" s="353">
        <f>F178+F179+F180+F181</f>
        <v>20787.306199999999</v>
      </c>
      <c r="G177" s="353">
        <f>G178+G179+G180+G181</f>
        <v>-765.30620000000044</v>
      </c>
      <c r="H177" s="358">
        <f>H178+H179+H180+H181</f>
        <v>18336.722700000002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1"/>
      <c r="F178" s="351">
        <v>14091.534100000001</v>
      </c>
      <c r="G178" s="351">
        <f t="shared" ref="G178:G183" si="5">D178-F178</f>
        <v>-3125.5341000000008</v>
      </c>
      <c r="H178" s="356">
        <v>12959.689700000001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1"/>
      <c r="F179" s="351">
        <v>1640.9031</v>
      </c>
      <c r="G179" s="351">
        <f t="shared" si="5"/>
        <v>1213.0969</v>
      </c>
      <c r="H179" s="356">
        <v>1433.8761999999999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1">
        <v>8.1738999999999997</v>
      </c>
      <c r="F180" s="351">
        <v>2248.3087999999998</v>
      </c>
      <c r="G180" s="351">
        <f t="shared" si="5"/>
        <v>-822.30879999999979</v>
      </c>
      <c r="H180" s="356">
        <v>2553.518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1">
        <v>157.2724</v>
      </c>
      <c r="F181" s="351">
        <v>2806.5601999999999</v>
      </c>
      <c r="G181" s="351">
        <f t="shared" si="5"/>
        <v>1969.4398000000001</v>
      </c>
      <c r="H181" s="356">
        <v>1389.6387999999999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2">
        <v>0.60750000000000004</v>
      </c>
      <c r="F182" s="352">
        <v>2271.7489999999998</v>
      </c>
      <c r="G182" s="352">
        <f t="shared" si="5"/>
        <v>3228.2510000000002</v>
      </c>
      <c r="H182" s="357">
        <v>4128.3721999999998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3">
        <v>68.350499999999997</v>
      </c>
      <c r="F183" s="353">
        <v>1912.5753</v>
      </c>
      <c r="G183" s="353">
        <f t="shared" si="5"/>
        <v>6087.4246999999996</v>
      </c>
      <c r="H183" s="358">
        <v>2982.3534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1">
        <v>39.892499999999998</v>
      </c>
      <c r="F184" s="351">
        <v>960.84199999999998</v>
      </c>
      <c r="G184" s="351"/>
      <c r="H184" s="356">
        <v>1573.8810000000001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4">
        <f>E183-E184</f>
        <v>28.457999999999998</v>
      </c>
      <c r="F185" s="354">
        <f>F183-F184</f>
        <v>951.73329999999999</v>
      </c>
      <c r="G185" s="354"/>
      <c r="H185" s="359">
        <f>H183-H184</f>
        <v>1408.4723999999999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5"/>
      <c r="F186" s="355"/>
      <c r="G186" s="355">
        <f>D186-F186</f>
        <v>10</v>
      </c>
      <c r="H186" s="360">
        <v>3.1837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2">
        <v>4</v>
      </c>
      <c r="F187" s="352">
        <v>47</v>
      </c>
      <c r="G187" s="352">
        <f>D187-F187</f>
        <v>-47</v>
      </c>
      <c r="H187" s="357">
        <v>31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238.40429999999998</v>
      </c>
      <c r="F188" s="214">
        <f>F177+F182+F183+F186+F187</f>
        <v>25018.630499999999</v>
      </c>
      <c r="G188" s="214">
        <f>G177+G182+G183+G186+G187</f>
        <v>8513.3694999999989</v>
      </c>
      <c r="H188" s="211">
        <f>H177+H182+H183+H186+H187</f>
        <v>25481.632000000005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66" t="s">
        <v>1</v>
      </c>
      <c r="C193" s="367"/>
      <c r="D193" s="367"/>
      <c r="E193" s="367"/>
      <c r="F193" s="367"/>
      <c r="G193" s="367"/>
      <c r="H193" s="367"/>
      <c r="I193" s="367"/>
      <c r="J193" s="367"/>
      <c r="K193" s="368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61" t="s">
        <v>2</v>
      </c>
      <c r="D195" s="362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63" t="s">
        <v>8</v>
      </c>
      <c r="C203" s="364"/>
      <c r="D203" s="364"/>
      <c r="E203" s="364"/>
      <c r="F203" s="364"/>
      <c r="G203" s="364"/>
      <c r="H203" s="364"/>
      <c r="I203" s="364"/>
      <c r="J203" s="364"/>
      <c r="K203" s="365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31</v>
      </c>
      <c r="F205" s="72" t="str">
        <f>G20</f>
        <v>LANDET KVANTUM T.O.M UKE 31</v>
      </c>
      <c r="G205" s="72" t="str">
        <f>I20</f>
        <v>RESTKVOTER</v>
      </c>
      <c r="H205" s="95" t="str">
        <f>J20</f>
        <v>LANDET KVANTUM T.O.M. UKE 31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13.240600000000001</v>
      </c>
      <c r="F206" s="196">
        <v>995.66560000000004</v>
      </c>
      <c r="G206" s="196"/>
      <c r="H206" s="234">
        <v>770.87559999999996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114.2591</v>
      </c>
      <c r="F207" s="196">
        <v>2412.8753000000002</v>
      </c>
      <c r="G207" s="196"/>
      <c r="H207" s="234">
        <v>1969.3994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1</v>
      </c>
      <c r="F209" s="197">
        <v>56</v>
      </c>
      <c r="G209" s="197"/>
      <c r="H209" s="235">
        <v>33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128.49970000000002</v>
      </c>
      <c r="F210" s="198">
        <f>SUM(F206:F209)</f>
        <v>3464.5409</v>
      </c>
      <c r="G210" s="198">
        <f>D210-F210</f>
        <v>2560.4591</v>
      </c>
      <c r="H210" s="221">
        <f>H206+H207+H208+H209</f>
        <v>2779.1265000000003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31
&amp;"-,Normal"&amp;11(iht. motatte landings- og sluttsedler fra fiskesalgslagene; alle tallstørrelser i hele tonn)&amp;R10.08.2016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UKE_31_2016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2016-08-10T07:29:28Z</cp:lastPrinted>
  <dcterms:created xsi:type="dcterms:W3CDTF">2011-07-06T12:13:20Z</dcterms:created>
  <dcterms:modified xsi:type="dcterms:W3CDTF">2016-08-10T08:55:19Z</dcterms:modified>
</cp:coreProperties>
</file>