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xr:revisionPtr revIDLastSave="0" documentId="8_{6A55BBB1-167C-4196-9B84-65D09F4BE379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UKE_22_2022" sheetId="1" r:id="rId1"/>
  </sheets>
  <definedNames>
    <definedName name="Z_14D440E4_F18A_4F78_9989_38C1B133222D_.wvu.Cols" localSheetId="0" hidden="1">UKE_22_2022!#REF!</definedName>
    <definedName name="Z_14D440E4_F18A_4F78_9989_38C1B133222D_.wvu.PrintArea" localSheetId="0" hidden="1">UKE_22_2022!$B$1:$J$349</definedName>
    <definedName name="Z_14D440E4_F18A_4F78_9989_38C1B133222D_.wvu.Rows" localSheetId="0" hidden="1">UKE_22_2022!#REF!,UKE_22_2022!#REF!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7" i="1" l="1"/>
  <c r="H343" i="1"/>
  <c r="G343" i="1"/>
  <c r="F343" i="1"/>
  <c r="E343" i="1"/>
  <c r="H340" i="1"/>
  <c r="F340" i="1"/>
  <c r="G340" i="1" s="1"/>
  <c r="E340" i="1"/>
  <c r="H337" i="1"/>
  <c r="H347" i="1" s="1"/>
  <c r="F337" i="1"/>
  <c r="F347" i="1" s="1"/>
  <c r="E337" i="1"/>
  <c r="E347" i="1" s="1"/>
  <c r="H336" i="1"/>
  <c r="G336" i="1"/>
  <c r="F336" i="1"/>
  <c r="E336" i="1"/>
  <c r="H314" i="1"/>
  <c r="H313" i="1"/>
  <c r="I310" i="1"/>
  <c r="G310" i="1"/>
  <c r="H310" i="1" s="1"/>
  <c r="F310" i="1"/>
  <c r="H309" i="1"/>
  <c r="H308" i="1"/>
  <c r="H304" i="1" s="1"/>
  <c r="H307" i="1"/>
  <c r="H306" i="1"/>
  <c r="H305" i="1"/>
  <c r="I304" i="1"/>
  <c r="G304" i="1"/>
  <c r="F304" i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6" i="1"/>
  <c r="G274" i="1"/>
  <c r="H273" i="1"/>
  <c r="G273" i="1"/>
  <c r="F273" i="1"/>
  <c r="E273" i="1"/>
  <c r="D267" i="1"/>
  <c r="H223" i="1"/>
  <c r="F223" i="1"/>
  <c r="E223" i="1"/>
  <c r="D223" i="1"/>
  <c r="G223" i="1" s="1"/>
  <c r="G222" i="1"/>
  <c r="G221" i="1"/>
  <c r="G220" i="1"/>
  <c r="H219" i="1"/>
  <c r="G219" i="1"/>
  <c r="F219" i="1"/>
  <c r="E219" i="1"/>
  <c r="D200" i="1"/>
  <c r="G198" i="1"/>
  <c r="H194" i="1"/>
  <c r="H200" i="1" s="1"/>
  <c r="F194" i="1"/>
  <c r="G194" i="1" s="1"/>
  <c r="E194" i="1"/>
  <c r="E200" i="1" s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6" i="1"/>
  <c r="E155" i="1"/>
  <c r="D155" i="1"/>
  <c r="H154" i="1"/>
  <c r="H153" i="1"/>
  <c r="H152" i="1"/>
  <c r="H151" i="1"/>
  <c r="I150" i="1"/>
  <c r="I149" i="1" s="1"/>
  <c r="G150" i="1"/>
  <c r="G149" i="1" s="1"/>
  <c r="F150" i="1"/>
  <c r="F149" i="1" s="1"/>
  <c r="E150" i="1"/>
  <c r="E149" i="1" s="1"/>
  <c r="D150" i="1"/>
  <c r="H148" i="1"/>
  <c r="H147" i="1"/>
  <c r="H146" i="1"/>
  <c r="H145" i="1"/>
  <c r="I144" i="1"/>
  <c r="H144" i="1"/>
  <c r="G144" i="1"/>
  <c r="F144" i="1"/>
  <c r="E144" i="1"/>
  <c r="D144" i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1" i="1" s="1"/>
  <c r="H110" i="1" s="1"/>
  <c r="H113" i="1"/>
  <c r="H112" i="1"/>
  <c r="I111" i="1"/>
  <c r="I110" i="1" s="1"/>
  <c r="I123" i="1" s="1"/>
  <c r="G111" i="1"/>
  <c r="F111" i="1"/>
  <c r="E111" i="1"/>
  <c r="D111" i="1"/>
  <c r="D110" i="1" s="1"/>
  <c r="D123" i="1" s="1"/>
  <c r="G110" i="1"/>
  <c r="F110" i="1"/>
  <c r="E110" i="1"/>
  <c r="H109" i="1"/>
  <c r="H108" i="1"/>
  <c r="I107" i="1"/>
  <c r="G107" i="1"/>
  <c r="F107" i="1"/>
  <c r="E107" i="1"/>
  <c r="D107" i="1"/>
  <c r="I106" i="1"/>
  <c r="H106" i="1"/>
  <c r="G106" i="1"/>
  <c r="F106" i="1"/>
  <c r="C104" i="1"/>
  <c r="H100" i="1"/>
  <c r="F100" i="1"/>
  <c r="D100" i="1"/>
  <c r="G62" i="1"/>
  <c r="G61" i="1"/>
  <c r="H56" i="1"/>
  <c r="F56" i="1"/>
  <c r="G32" i="1" s="1"/>
  <c r="H32" i="1" s="1"/>
  <c r="E56" i="1"/>
  <c r="F32" i="1" s="1"/>
  <c r="H55" i="1"/>
  <c r="G55" i="1"/>
  <c r="F55" i="1"/>
  <c r="E55" i="1"/>
  <c r="H44" i="1"/>
  <c r="H43" i="1"/>
  <c r="H42" i="1"/>
  <c r="H40" i="1"/>
  <c r="I39" i="1"/>
  <c r="H39" i="1"/>
  <c r="G39" i="1"/>
  <c r="F39" i="1"/>
  <c r="H38" i="1"/>
  <c r="H37" i="1"/>
  <c r="I36" i="1"/>
  <c r="I34" i="1" s="1"/>
  <c r="G36" i="1"/>
  <c r="H36" i="1" s="1"/>
  <c r="F36" i="1"/>
  <c r="F34" i="1" s="1"/>
  <c r="I35" i="1"/>
  <c r="G35" i="1"/>
  <c r="H35" i="1" s="1"/>
  <c r="F35" i="1"/>
  <c r="E34" i="1"/>
  <c r="D34" i="1"/>
  <c r="H33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G27" i="1" s="1"/>
  <c r="F28" i="1"/>
  <c r="E27" i="1"/>
  <c r="D27" i="1"/>
  <c r="H25" i="1"/>
  <c r="H24" i="1"/>
  <c r="I23" i="1"/>
  <c r="G23" i="1"/>
  <c r="F23" i="1"/>
  <c r="E23" i="1"/>
  <c r="D23" i="1"/>
  <c r="H16" i="1"/>
  <c r="F16" i="1"/>
  <c r="D16" i="1"/>
  <c r="H155" i="1" l="1"/>
  <c r="H315" i="1"/>
  <c r="H34" i="1"/>
  <c r="I166" i="1"/>
  <c r="G278" i="1"/>
  <c r="F315" i="1"/>
  <c r="H28" i="1"/>
  <c r="G337" i="1"/>
  <c r="G166" i="1"/>
  <c r="F27" i="1"/>
  <c r="F26" i="1" s="1"/>
  <c r="F45" i="1" s="1"/>
  <c r="I45" i="1"/>
  <c r="G34" i="1"/>
  <c r="E123" i="1"/>
  <c r="G315" i="1"/>
  <c r="I27" i="1"/>
  <c r="I26" i="1" s="1"/>
  <c r="F123" i="1"/>
  <c r="H150" i="1"/>
  <c r="I315" i="1"/>
  <c r="H23" i="1"/>
  <c r="H45" i="1" s="1"/>
  <c r="G123" i="1"/>
  <c r="D149" i="1"/>
  <c r="D166" i="1" s="1"/>
  <c r="D26" i="1"/>
  <c r="D45" i="1" s="1"/>
  <c r="E26" i="1"/>
  <c r="E45" i="1" s="1"/>
  <c r="H107" i="1"/>
  <c r="H123" i="1" s="1"/>
  <c r="G26" i="1"/>
  <c r="G45" i="1" s="1"/>
  <c r="H27" i="1"/>
  <c r="H26" i="1" s="1"/>
  <c r="E166" i="1"/>
  <c r="G347" i="1"/>
  <c r="F166" i="1"/>
  <c r="G56" i="1"/>
  <c r="F200" i="1"/>
  <c r="G200" i="1" s="1"/>
  <c r="H149" i="1" l="1"/>
  <c r="H166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<sst xmlns="http://schemas.openxmlformats.org/spreadsheetml/2006/main" count="271" uniqueCount="149">
  <si>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</si>
  <si>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</si>
  <si>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</si>
  <si>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</si>
  <si>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</si>
  <si>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</si>
  <si>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</si>
  <si>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</si>
  <si>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</si>
  <si>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</si>
  <si>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</si>
  <si>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</si>
  <si>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</si>
  <si>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</si>
  <si>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</si>
  <si>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</si>
  <si>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</si>
  <si>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</si>
  <si>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</si>
  <si>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</si>
  <si>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</si>
  <si>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</si>
  <si>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22</t>
  </si>
  <si>
    <t>FANGST T.O.M UKE 22</t>
  </si>
  <si>
    <t>RESTKVOTER UKE 22</t>
  </si>
  <si>
    <t>FANGST T.O.M. UKE 22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</si>
  <si>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</si>
  <si>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</si>
  <si>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</si>
  <si>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</si>
  <si>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</si>
  <si>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</si>
  <si>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</si>
  <si>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</si>
  <si>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</si>
  <si>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</si>
  <si>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</si>
  <si>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</si>
  <si>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</si>
  <si>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</si>
  <si>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</si>
  <si>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</si>
  <si>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</si>
  <si>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</si>
  <si>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</si>
  <si>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</si>
  <si>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</si>
  <si>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</si>
  <si>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</si>
  <si>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</si>
  <si>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</si>
  <si>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629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</si>
  <si>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</si>
  <si>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</si>
  <si>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</si>
  <si>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</si>
  <si>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</si>
  <si>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</si>
  <si>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</si>
  <si>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</si>
  <si>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</si>
  <si>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</si>
  <si>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</si>
  <si>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</si>
  <si>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</si>
  <si>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</si>
  <si>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</si>
  <si>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</si>
  <si>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</si>
  <si>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</si>
  <si>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</si>
  <si>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38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</si>
  <si>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</si>
  <si>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</si>
  <si>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</si>
  <si>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</si>
  <si>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</si>
  <si>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</si>
  <si>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</si>
  <si>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</si>
  <si>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</si>
  <si>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</si>
  <si>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</si>
  <si>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</si>
  <si>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</si>
  <si>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</si>
  <si>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</si>
  <si>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</si>
  <si>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</si>
  <si>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</si>
  <si>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</si>
  <si>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2 429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</si>
  <si>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189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</si>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</sst>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1">
    <xf numFmtId="0" fontId="0" fillId="0" borderId="0" xfId="0"/>
    <xf numFmtId="0" fontId="5" fillId="0" borderId="0" xfId="2" applyFont="1" applyAlignment="1">
      <alignment vertical="center"/>
    </xf>
    <xf numFmtId="0" fontId="2" fillId="0" borderId="0" xfId="2"/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right" vertical="center" indent="1"/>
    </xf>
    <xf numFmtId="0" fontId="5" fillId="0" borderId="12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 indent="1"/>
    </xf>
    <xf numFmtId="0" fontId="13" fillId="0" borderId="13" xfId="2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horizontal="right" vertical="center" indent="1"/>
    </xf>
    <xf numFmtId="0" fontId="5" fillId="0" borderId="13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right" vertical="center" indent="1"/>
    </xf>
    <xf numFmtId="0" fontId="5" fillId="0" borderId="14" xfId="2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 indent="1"/>
    </xf>
    <xf numFmtId="0" fontId="14" fillId="0" borderId="0" xfId="2" applyFont="1" applyAlignment="1">
      <alignment vertical="center"/>
    </xf>
    <xf numFmtId="0" fontId="14" fillId="0" borderId="7" xfId="2" applyFont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21" fillId="0" borderId="19" xfId="2" applyFont="1" applyFill="1" applyBorder="1" applyAlignment="1">
      <alignment vertical="center" wrapText="1"/>
    </xf>
    <xf numFmtId="3" fontId="22" fillId="0" borderId="20" xfId="2" applyNumberFormat="1" applyFont="1" applyFill="1" applyBorder="1" applyAlignment="1">
      <alignment horizontal="right" vertical="center" wrapText="1"/>
    </xf>
    <xf numFmtId="3" fontId="22" fillId="0" borderId="21" xfId="2" applyNumberFormat="1" applyFont="1" applyFill="1" applyBorder="1" applyAlignment="1">
      <alignment horizontal="right" vertical="center" wrapText="1"/>
    </xf>
    <xf numFmtId="0" fontId="5" fillId="0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0" borderId="24" xfId="2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3" fontId="23" fillId="0" borderId="26" xfId="2" applyNumberFormat="1" applyFont="1" applyFill="1" applyBorder="1" applyAlignment="1">
      <alignment horizontal="right" vertical="center" wrapText="1"/>
    </xf>
    <xf numFmtId="3" fontId="23" fillId="0" borderId="27" xfId="2" applyNumberFormat="1" applyFont="1" applyFill="1" applyBorder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4" fillId="0" borderId="22" xfId="2" applyFont="1" applyFill="1" applyBorder="1" applyAlignment="1">
      <alignment vertical="center" wrapText="1"/>
    </xf>
    <xf numFmtId="3" fontId="27" fillId="0" borderId="23" xfId="2" applyNumberFormat="1" applyFont="1" applyFill="1" applyBorder="1" applyAlignment="1">
      <alignment horizontal="right" vertical="center" wrapText="1"/>
    </xf>
    <xf numFmtId="3" fontId="27" fillId="0" borderId="24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7" xfId="2" applyFont="1" applyBorder="1" applyAlignment="1">
      <alignment vertical="center"/>
    </xf>
    <xf numFmtId="0" fontId="29" fillId="0" borderId="22" xfId="2" applyFont="1" applyFill="1" applyBorder="1" applyAlignment="1">
      <alignment vertical="center" wrapText="1"/>
    </xf>
    <xf numFmtId="3" fontId="30" fillId="0" borderId="23" xfId="2" applyNumberFormat="1" applyFont="1" applyFill="1" applyBorder="1" applyAlignment="1">
      <alignment horizontal="right" vertical="center" wrapText="1"/>
    </xf>
    <xf numFmtId="3" fontId="30" fillId="0" borderId="24" xfId="2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3" applyFont="1" applyBorder="1" applyAlignment="1">
      <alignment vertical="center"/>
    </xf>
    <xf numFmtId="0" fontId="24" fillId="0" borderId="0" xfId="2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2" applyNumberFormat="1" applyFont="1" applyFill="1" applyBorder="1" applyAlignment="1">
      <alignment horizontal="right" vertical="center" wrapText="1"/>
    </xf>
    <xf numFmtId="0" fontId="29" fillId="0" borderId="28" xfId="2" applyFont="1" applyFill="1" applyBorder="1" applyAlignment="1">
      <alignment vertical="center" wrapText="1"/>
    </xf>
    <xf numFmtId="3" fontId="30" fillId="0" borderId="26" xfId="2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vertical="center" wrapText="1"/>
    </xf>
    <xf numFmtId="3" fontId="22" fillId="0" borderId="29" xfId="2" applyNumberFormat="1" applyFont="1" applyFill="1" applyBorder="1" applyAlignment="1">
      <alignment horizontal="right" vertical="center" wrapText="1"/>
    </xf>
    <xf numFmtId="3" fontId="22" fillId="0" borderId="14" xfId="2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2" applyNumberFormat="1"/>
    <xf numFmtId="0" fontId="21" fillId="0" borderId="14" xfId="2" applyFont="1" applyBorder="1" applyAlignment="1">
      <alignment vertical="center" wrapText="1"/>
    </xf>
    <xf numFmtId="0" fontId="11" fillId="2" borderId="14" xfId="2" applyFont="1" applyFill="1" applyBorder="1" applyAlignment="1">
      <alignment vertical="center" wrapText="1"/>
    </xf>
    <xf numFmtId="3" fontId="19" fillId="2" borderId="29" xfId="2" applyNumberFormat="1" applyFont="1" applyFill="1" applyBorder="1" applyAlignment="1">
      <alignment horizontal="right" vertical="center" wrapText="1"/>
    </xf>
    <xf numFmtId="0" fontId="3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/>
    </xf>
    <xf numFmtId="165" fontId="37" fillId="0" borderId="8" xfId="4" applyNumberFormat="1" applyFont="1" applyBorder="1" applyAlignment="1">
      <alignment vertical="top"/>
    </xf>
    <xf numFmtId="0" fontId="35" fillId="0" borderId="0" xfId="2" applyFont="1" applyBorder="1" applyAlignment="1">
      <alignment horizontal="left" vertical="center"/>
    </xf>
    <xf numFmtId="0" fontId="38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vertical="center" wrapText="1"/>
    </xf>
    <xf numFmtId="3" fontId="30" fillId="0" borderId="31" xfId="2" applyNumberFormat="1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1" fillId="0" borderId="9" xfId="2" applyFont="1" applyFill="1" applyBorder="1" applyAlignment="1">
      <alignment vertical="center" wrapText="1"/>
    </xf>
    <xf numFmtId="0" fontId="14" fillId="0" borderId="33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4" fillId="0" borderId="34" xfId="2" applyFont="1" applyFill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2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top" wrapText="1"/>
    </xf>
    <xf numFmtId="0" fontId="5" fillId="0" borderId="8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9" fillId="0" borderId="0" xfId="2" applyFont="1" applyBorder="1" applyAlignment="1"/>
    <xf numFmtId="0" fontId="9" fillId="0" borderId="8" xfId="2" applyFont="1" applyBorder="1" applyAlignment="1"/>
    <xf numFmtId="0" fontId="21" fillId="0" borderId="39" xfId="2" applyFont="1" applyFill="1" applyBorder="1" applyAlignment="1">
      <alignment vertical="center" wrapText="1"/>
    </xf>
    <xf numFmtId="0" fontId="5" fillId="0" borderId="28" xfId="2" applyFont="1" applyFill="1" applyBorder="1" applyAlignment="1">
      <alignment vertical="center" wrapText="1"/>
    </xf>
    <xf numFmtId="0" fontId="28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vertical="center" wrapText="1"/>
    </xf>
    <xf numFmtId="3" fontId="27" fillId="0" borderId="40" xfId="2" applyNumberFormat="1" applyFont="1" applyFill="1" applyBorder="1" applyAlignment="1">
      <alignment horizontal="right" vertical="center" wrapText="1"/>
    </xf>
    <xf numFmtId="3" fontId="27" fillId="0" borderId="31" xfId="2" applyNumberFormat="1" applyFont="1" applyFill="1" applyBorder="1" applyAlignment="1">
      <alignment horizontal="right" vertical="center" wrapText="1"/>
    </xf>
    <xf numFmtId="3" fontId="22" fillId="0" borderId="41" xfId="2" applyNumberFormat="1" applyFont="1" applyFill="1" applyBorder="1" applyAlignment="1">
      <alignment horizontal="right" vertical="center" wrapText="1"/>
    </xf>
    <xf numFmtId="0" fontId="21" fillId="0" borderId="11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/>
    </xf>
    <xf numFmtId="3" fontId="14" fillId="0" borderId="8" xfId="2" applyNumberFormat="1" applyFont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3" fontId="14" fillId="0" borderId="34" xfId="2" applyNumberFormat="1" applyFont="1" applyFill="1" applyBorder="1" applyAlignment="1">
      <alignment vertical="center"/>
    </xf>
    <xf numFmtId="3" fontId="14" fillId="0" borderId="34" xfId="2" applyNumberFormat="1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3" fillId="0" borderId="12" xfId="2" applyFont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 indent="1"/>
    </xf>
    <xf numFmtId="0" fontId="23" fillId="0" borderId="11" xfId="2" applyFont="1" applyFill="1" applyBorder="1" applyAlignment="1">
      <alignment vertical="center"/>
    </xf>
    <xf numFmtId="3" fontId="23" fillId="0" borderId="11" xfId="2" applyNumberFormat="1" applyFont="1" applyFill="1" applyBorder="1" applyAlignment="1">
      <alignment horizontal="right" vertical="center" indent="1"/>
    </xf>
    <xf numFmtId="0" fontId="23" fillId="0" borderId="12" xfId="2" applyFont="1" applyFill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23" fillId="0" borderId="37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3" fontId="23" fillId="0" borderId="14" xfId="2" applyNumberFormat="1" applyFont="1" applyFill="1" applyBorder="1" applyAlignment="1">
      <alignment horizontal="right" vertical="center" indent="1"/>
    </xf>
    <xf numFmtId="0" fontId="23" fillId="0" borderId="10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3" fontId="23" fillId="0" borderId="10" xfId="2" applyNumberFormat="1" applyFont="1" applyFill="1" applyBorder="1" applyAlignment="1">
      <alignment horizontal="right" vertical="center" indent="1"/>
    </xf>
    <xf numFmtId="0" fontId="15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3" fontId="21" fillId="0" borderId="21" xfId="2" applyNumberFormat="1" applyFont="1" applyFill="1" applyBorder="1" applyAlignment="1">
      <alignment horizontal="right" vertical="center" wrapText="1"/>
    </xf>
    <xf numFmtId="3" fontId="5" fillId="0" borderId="24" xfId="2" applyNumberFormat="1" applyFont="1" applyFill="1" applyBorder="1" applyAlignment="1">
      <alignment horizontal="right" vertical="center" wrapText="1"/>
    </xf>
    <xf numFmtId="3" fontId="23" fillId="0" borderId="40" xfId="2" applyNumberFormat="1" applyFont="1" applyFill="1" applyBorder="1" applyAlignment="1">
      <alignment horizontal="right" vertical="center" wrapText="1"/>
    </xf>
    <xf numFmtId="3" fontId="5" fillId="0" borderId="3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vertical="center"/>
    </xf>
    <xf numFmtId="0" fontId="21" fillId="0" borderId="7" xfId="2" applyFont="1" applyBorder="1" applyAlignment="1">
      <alignment vertical="center"/>
    </xf>
    <xf numFmtId="3" fontId="22" fillId="0" borderId="43" xfId="2" applyNumberFormat="1" applyFont="1" applyFill="1" applyBorder="1" applyAlignment="1">
      <alignment horizontal="right" vertical="center" wrapText="1"/>
    </xf>
    <xf numFmtId="3" fontId="21" fillId="0" borderId="12" xfId="2" applyNumberFormat="1" applyFont="1" applyFill="1" applyBorder="1" applyAlignment="1">
      <alignment horizontal="right" vertical="center" wrapText="1"/>
    </xf>
    <xf numFmtId="0" fontId="21" fillId="0" borderId="8" xfId="2" applyFont="1" applyBorder="1" applyAlignment="1">
      <alignment vertical="center"/>
    </xf>
    <xf numFmtId="3" fontId="21" fillId="0" borderId="11" xfId="2" applyNumberFormat="1" applyFont="1" applyFill="1" applyBorder="1" applyAlignment="1">
      <alignment horizontal="right" vertical="center" wrapText="1"/>
    </xf>
    <xf numFmtId="0" fontId="24" fillId="0" borderId="39" xfId="2" applyFont="1" applyFill="1" applyBorder="1" applyAlignment="1">
      <alignment vertical="center" wrapText="1"/>
    </xf>
    <xf numFmtId="3" fontId="27" fillId="0" borderId="44" xfId="2" applyNumberFormat="1" applyFont="1" applyFill="1" applyBorder="1" applyAlignment="1">
      <alignment horizontal="right" vertical="center" wrapText="1"/>
    </xf>
    <xf numFmtId="3" fontId="24" fillId="0" borderId="21" xfId="2" applyNumberFormat="1" applyFont="1" applyFill="1" applyBorder="1" applyAlignment="1">
      <alignment horizontal="right" vertical="center" wrapText="1"/>
    </xf>
    <xf numFmtId="0" fontId="44" fillId="0" borderId="7" xfId="2" applyFont="1" applyBorder="1" applyAlignment="1">
      <alignment vertical="center"/>
    </xf>
    <xf numFmtId="3" fontId="29" fillId="0" borderId="24" xfId="2" applyNumberFormat="1" applyFont="1" applyFill="1" applyBorder="1" applyAlignment="1">
      <alignment horizontal="right" vertical="center" wrapText="1"/>
    </xf>
    <xf numFmtId="0" fontId="44" fillId="0" borderId="8" xfId="2" applyFont="1" applyBorder="1" applyAlignment="1">
      <alignment vertical="center"/>
    </xf>
    <xf numFmtId="0" fontId="28" fillId="0" borderId="8" xfId="2" applyFont="1" applyBorder="1" applyAlignment="1">
      <alignment vertical="center"/>
    </xf>
    <xf numFmtId="3" fontId="24" fillId="0" borderId="24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vertical="center"/>
    </xf>
    <xf numFmtId="3" fontId="24" fillId="0" borderId="8" xfId="2" applyNumberFormat="1" applyFont="1" applyBorder="1" applyAlignment="1">
      <alignment vertical="center"/>
    </xf>
    <xf numFmtId="3" fontId="24" fillId="0" borderId="31" xfId="2" applyNumberFormat="1" applyFont="1" applyFill="1" applyBorder="1" applyAlignment="1">
      <alignment horizontal="right" vertical="center" wrapText="1"/>
    </xf>
    <xf numFmtId="3" fontId="21" fillId="0" borderId="14" xfId="2" applyNumberFormat="1" applyFont="1" applyFill="1" applyBorder="1" applyAlignment="1">
      <alignment horizontal="right" vertical="center" wrapText="1"/>
    </xf>
    <xf numFmtId="0" fontId="21" fillId="0" borderId="45" xfId="2" applyFont="1" applyFill="1" applyBorder="1" applyAlignment="1">
      <alignment vertical="center" wrapText="1"/>
    </xf>
    <xf numFmtId="3" fontId="21" fillId="0" borderId="13" xfId="2" applyNumberFormat="1" applyFont="1" applyFill="1" applyBorder="1" applyAlignment="1">
      <alignment horizontal="right" vertical="center" wrapText="1"/>
    </xf>
    <xf numFmtId="0" fontId="21" fillId="0" borderId="9" xfId="2" applyFont="1" applyBorder="1" applyAlignment="1">
      <alignment vertical="center" wrapText="1"/>
    </xf>
    <xf numFmtId="3" fontId="22" fillId="0" borderId="29" xfId="2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2" applyNumberFormat="1" applyFont="1" applyBorder="1" applyAlignment="1">
      <alignment horizontal="right" vertical="center" wrapText="1"/>
    </xf>
    <xf numFmtId="0" fontId="2" fillId="0" borderId="32" xfId="2" applyBorder="1"/>
    <xf numFmtId="0" fontId="2" fillId="0" borderId="0" xfId="2" applyBorder="1"/>
    <xf numFmtId="0" fontId="3" fillId="0" borderId="0" xfId="2" applyFont="1" applyBorder="1"/>
    <xf numFmtId="0" fontId="2" fillId="0" borderId="37" xfId="2" applyBorder="1"/>
    <xf numFmtId="0" fontId="10" fillId="0" borderId="0" xfId="2" applyFont="1" applyBorder="1" applyAlignment="1">
      <alignment vertical="center"/>
    </xf>
    <xf numFmtId="0" fontId="11" fillId="2" borderId="9" xfId="2" applyFont="1" applyFill="1" applyBorder="1" applyAlignment="1">
      <alignment vertical="center" wrapText="1"/>
    </xf>
    <xf numFmtId="3" fontId="10" fillId="0" borderId="8" xfId="2" applyNumberFormat="1" applyFont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3" fontId="10" fillId="0" borderId="0" xfId="2" applyNumberFormat="1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10" fillId="0" borderId="34" xfId="2" applyFont="1" applyFill="1" applyBorder="1" applyAlignment="1">
      <alignment vertical="center" wrapText="1"/>
    </xf>
    <xf numFmtId="0" fontId="10" fillId="0" borderId="34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1" fillId="0" borderId="14" xfId="2" applyFont="1" applyBorder="1" applyAlignment="1">
      <alignment vertical="center"/>
    </xf>
    <xf numFmtId="3" fontId="48" fillId="0" borderId="14" xfId="2" applyNumberFormat="1" applyFont="1" applyFill="1" applyBorder="1" applyAlignment="1">
      <alignment horizontal="right" vertical="center" indent="1"/>
    </xf>
    <xf numFmtId="3" fontId="5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2" fillId="0" borderId="16" xfId="2" applyNumberFormat="1" applyFill="1" applyBorder="1" applyAlignment="1">
      <alignment vertical="center"/>
    </xf>
    <xf numFmtId="0" fontId="10" fillId="0" borderId="16" xfId="2" applyFont="1" applyBorder="1" applyAlignment="1">
      <alignment vertical="center" wrapText="1"/>
    </xf>
    <xf numFmtId="3" fontId="2" fillId="0" borderId="0" xfId="2" applyNumberForma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31" fillId="0" borderId="8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1" fillId="0" borderId="21" xfId="2" applyFont="1" applyBorder="1" applyAlignment="1">
      <alignment vertical="center" wrapText="1"/>
    </xf>
    <xf numFmtId="3" fontId="4" fillId="0" borderId="21" xfId="4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vertical="center"/>
    </xf>
    <xf numFmtId="0" fontId="21" fillId="0" borderId="24" xfId="2" applyFont="1" applyBorder="1" applyAlignment="1">
      <alignment vertical="center" wrapText="1"/>
    </xf>
    <xf numFmtId="3" fontId="4" fillId="0" borderId="24" xfId="4" applyNumberFormat="1" applyFont="1" applyFill="1" applyBorder="1" applyAlignment="1">
      <alignment horizontal="right" vertical="center"/>
    </xf>
    <xf numFmtId="0" fontId="21" fillId="0" borderId="31" xfId="2" applyFont="1" applyBorder="1" applyAlignment="1">
      <alignment vertical="center" wrapText="1"/>
    </xf>
    <xf numFmtId="3" fontId="4" fillId="0" borderId="31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1" fillId="0" borderId="47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21" fillId="0" borderId="47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9" fillId="0" borderId="7" xfId="2" applyFont="1" applyBorder="1" applyAlignment="1">
      <alignment vertical="center"/>
    </xf>
    <xf numFmtId="0" fontId="29" fillId="0" borderId="24" xfId="2" applyFont="1" applyBorder="1" applyAlignment="1">
      <alignment horizontal="center" vertical="center" wrapText="1"/>
    </xf>
    <xf numFmtId="3" fontId="49" fillId="0" borderId="0" xfId="2" applyNumberFormat="1" applyFont="1" applyBorder="1" applyAlignment="1">
      <alignment vertical="center"/>
    </xf>
    <xf numFmtId="0" fontId="49" fillId="0" borderId="8" xfId="2" applyFont="1" applyBorder="1" applyAlignment="1">
      <alignment vertical="center"/>
    </xf>
    <xf numFmtId="3" fontId="49" fillId="0" borderId="8" xfId="2" applyNumberFormat="1" applyFont="1" applyBorder="1" applyAlignment="1">
      <alignment vertical="center"/>
    </xf>
    <xf numFmtId="0" fontId="29" fillId="0" borderId="27" xfId="2" applyFont="1" applyBorder="1" applyAlignment="1">
      <alignment horizontal="center" vertical="center" wrapText="1"/>
    </xf>
    <xf numFmtId="3" fontId="29" fillId="0" borderId="31" xfId="2" applyNumberFormat="1" applyFont="1" applyFill="1" applyBorder="1" applyAlignment="1">
      <alignment horizontal="right" vertical="center" wrapText="1"/>
    </xf>
    <xf numFmtId="0" fontId="21" fillId="0" borderId="11" xfId="2" applyFont="1" applyBorder="1" applyAlignment="1">
      <alignment vertical="center" wrapText="1"/>
    </xf>
    <xf numFmtId="3" fontId="45" fillId="0" borderId="11" xfId="2" applyNumberFormat="1" applyFont="1" applyBorder="1" applyAlignment="1">
      <alignment horizontal="right" vertical="center" wrapText="1"/>
    </xf>
    <xf numFmtId="3" fontId="21" fillId="0" borderId="11" xfId="2" applyNumberFormat="1" applyFont="1" applyBorder="1" applyAlignment="1">
      <alignment horizontal="right" vertical="center" wrapText="1"/>
    </xf>
    <xf numFmtId="3" fontId="11" fillId="2" borderId="14" xfId="2" applyNumberFormat="1" applyFont="1" applyFill="1" applyBorder="1" applyAlignment="1">
      <alignment horizontal="right" vertical="center" wrapText="1"/>
    </xf>
    <xf numFmtId="0" fontId="10" fillId="0" borderId="33" xfId="2" applyFont="1" applyBorder="1" applyAlignment="1">
      <alignment vertical="center"/>
    </xf>
    <xf numFmtId="3" fontId="10" fillId="0" borderId="34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8" fillId="0" borderId="0" xfId="2" applyFont="1" applyAlignment="1"/>
    <xf numFmtId="0" fontId="28" fillId="0" borderId="5" xfId="2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8" fillId="0" borderId="30" xfId="2" applyFont="1" applyFill="1" applyBorder="1" applyAlignment="1">
      <alignment vertical="center"/>
    </xf>
    <xf numFmtId="3" fontId="48" fillId="0" borderId="36" xfId="2" applyNumberFormat="1" applyFont="1" applyFill="1" applyBorder="1" applyAlignment="1">
      <alignment horizontal="right" vertical="center" indent="1"/>
    </xf>
    <xf numFmtId="0" fontId="2" fillId="0" borderId="0" xfId="2" applyFill="1" applyBorder="1"/>
    <xf numFmtId="0" fontId="48" fillId="0" borderId="32" xfId="2" applyFont="1" applyFill="1" applyBorder="1" applyAlignment="1">
      <alignment vertical="center"/>
    </xf>
    <xf numFmtId="3" fontId="48" fillId="0" borderId="37" xfId="2" applyNumberFormat="1" applyFont="1" applyFill="1" applyBorder="1" applyAlignment="1">
      <alignment horizontal="right" vertical="center" indent="1"/>
    </xf>
    <xf numFmtId="0" fontId="48" fillId="0" borderId="9" xfId="2" applyFont="1" applyFill="1" applyBorder="1" applyAlignment="1">
      <alignment vertical="center"/>
    </xf>
    <xf numFmtId="3" fontId="48" fillId="0" borderId="10" xfId="2" applyNumberFormat="1" applyFont="1" applyFill="1" applyBorder="1" applyAlignment="1">
      <alignment horizontal="right" vertical="center" indent="1"/>
    </xf>
    <xf numFmtId="0" fontId="16" fillId="0" borderId="0" xfId="2" applyFont="1" applyFill="1" applyBorder="1" applyAlignment="1">
      <alignment vertical="center"/>
    </xf>
    <xf numFmtId="0" fontId="50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2" applyFont="1" applyFill="1" applyBorder="1" applyAlignment="1">
      <alignment horizontal="center" vertical="center" wrapText="1"/>
    </xf>
    <xf numFmtId="0" fontId="47" fillId="2" borderId="38" xfId="2" applyFont="1" applyFill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3" fontId="51" fillId="0" borderId="14" xfId="4" applyNumberFormat="1" applyFont="1" applyFill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3" fontId="51" fillId="0" borderId="13" xfId="4" applyNumberFormat="1" applyFont="1" applyFill="1" applyBorder="1" applyAlignment="1">
      <alignment vertical="center"/>
    </xf>
    <xf numFmtId="0" fontId="47" fillId="2" borderId="14" xfId="2" applyFont="1" applyFill="1" applyBorder="1" applyAlignment="1">
      <alignment horizontal="left" vertical="center" wrapText="1"/>
    </xf>
    <xf numFmtId="3" fontId="52" fillId="2" borderId="14" xfId="4" applyNumberFormat="1" applyFont="1" applyFill="1" applyBorder="1" applyAlignment="1">
      <alignment vertical="center" wrapText="1"/>
    </xf>
    <xf numFmtId="0" fontId="15" fillId="0" borderId="34" xfId="2" applyFont="1" applyBorder="1" applyAlignment="1">
      <alignment vertical="center"/>
    </xf>
    <xf numFmtId="0" fontId="2" fillId="0" borderId="34" xfId="2" applyBorder="1"/>
    <xf numFmtId="0" fontId="53" fillId="0" borderId="35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1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3" fontId="2" fillId="0" borderId="0" xfId="2" applyNumberFormat="1" applyBorder="1"/>
    <xf numFmtId="0" fontId="1" fillId="0" borderId="0" xfId="2" applyFont="1" applyFill="1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7" xfId="2" applyBorder="1" applyAlignment="1">
      <alignment vertical="center"/>
    </xf>
    <xf numFmtId="3" fontId="46" fillId="0" borderId="0" xfId="2" applyNumberFormat="1" applyFont="1" applyFill="1" applyBorder="1" applyAlignment="1">
      <alignment vertical="center"/>
    </xf>
    <xf numFmtId="3" fontId="56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2" fillId="0" borderId="0" xfId="2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vertical="center"/>
    </xf>
    <xf numFmtId="0" fontId="55" fillId="0" borderId="48" xfId="2" applyFont="1" applyBorder="1" applyAlignment="1">
      <alignment horizontal="center" vertical="center"/>
    </xf>
    <xf numFmtId="0" fontId="55" fillId="0" borderId="49" xfId="2" applyFont="1" applyBorder="1" applyAlignment="1">
      <alignment horizontal="center" vertical="center"/>
    </xf>
    <xf numFmtId="0" fontId="55" fillId="0" borderId="50" xfId="2" applyFont="1" applyBorder="1" applyAlignment="1">
      <alignment horizontal="center" vertical="center"/>
    </xf>
    <xf numFmtId="0" fontId="57" fillId="0" borderId="7" xfId="2" applyFont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47" fillId="2" borderId="18" xfId="2" applyFont="1" applyFill="1" applyBorder="1" applyAlignment="1">
      <alignment horizontal="center" vertical="center"/>
    </xf>
    <xf numFmtId="3" fontId="4" fillId="0" borderId="14" xfId="4" applyNumberFormat="1" applyFont="1" applyFill="1" applyBorder="1" applyAlignment="1">
      <alignment vertical="center"/>
    </xf>
    <xf numFmtId="3" fontId="1" fillId="0" borderId="8" xfId="2" applyNumberFormat="1" applyFont="1" applyBorder="1" applyAlignment="1">
      <alignment vertical="center"/>
    </xf>
    <xf numFmtId="3" fontId="1" fillId="0" borderId="0" xfId="2" applyNumberFormat="1" applyFont="1" applyBorder="1" applyAlignment="1">
      <alignment vertical="center"/>
    </xf>
    <xf numFmtId="3" fontId="51" fillId="0" borderId="51" xfId="4" applyNumberFormat="1" applyFont="1" applyFill="1" applyBorder="1" applyAlignment="1">
      <alignment vertical="center"/>
    </xf>
    <xf numFmtId="3" fontId="4" fillId="0" borderId="13" xfId="4" applyNumberFormat="1" applyFont="1" applyFill="1" applyBorder="1" applyAlignment="1">
      <alignment vertical="center"/>
    </xf>
    <xf numFmtId="0" fontId="47" fillId="0" borderId="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3" fontId="58" fillId="0" borderId="51" xfId="4" applyNumberFormat="1" applyFont="1" applyFill="1" applyBorder="1" applyAlignment="1">
      <alignment vertical="center"/>
    </xf>
    <xf numFmtId="0" fontId="47" fillId="0" borderId="0" xfId="2" applyFont="1" applyBorder="1" applyAlignment="1">
      <alignment vertical="center"/>
    </xf>
    <xf numFmtId="3" fontId="47" fillId="2" borderId="52" xfId="4" applyNumberFormat="1" applyFont="1" applyFill="1" applyBorder="1" applyAlignment="1">
      <alignment vertical="center" wrapText="1"/>
    </xf>
    <xf numFmtId="3" fontId="47" fillId="2" borderId="14" xfId="4" applyNumberFormat="1" applyFont="1" applyFill="1" applyBorder="1" applyAlignment="1">
      <alignment vertical="center" wrapText="1"/>
    </xf>
    <xf numFmtId="0" fontId="47" fillId="0" borderId="0" xfId="2" applyFont="1" applyFill="1" applyBorder="1" applyAlignment="1">
      <alignment horizontal="left" vertical="center" wrapText="1"/>
    </xf>
    <xf numFmtId="3" fontId="47" fillId="0" borderId="0" xfId="4" applyNumberFormat="1" applyFont="1" applyFill="1" applyBorder="1" applyAlignment="1">
      <alignment vertical="center" wrapText="1"/>
    </xf>
    <xf numFmtId="0" fontId="54" fillId="0" borderId="0" xfId="2" applyFont="1" applyAlignment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3" fontId="48" fillId="0" borderId="38" xfId="2" applyNumberFormat="1" applyFont="1" applyFill="1" applyBorder="1" applyAlignment="1">
      <alignment vertical="center"/>
    </xf>
    <xf numFmtId="3" fontId="48" fillId="0" borderId="38" xfId="2" applyNumberFormat="1" applyFont="1" applyFill="1" applyBorder="1" applyAlignment="1">
      <alignment horizontal="right" vertical="center" indent="1"/>
    </xf>
    <xf numFmtId="3" fontId="48" fillId="0" borderId="37" xfId="2" applyNumberFormat="1" applyFont="1" applyBorder="1" applyAlignment="1">
      <alignment horizontal="right" vertical="center" indent="1"/>
    </xf>
    <xf numFmtId="3" fontId="48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48" fillId="0" borderId="9" xfId="2" applyNumberFormat="1" applyFont="1" applyFill="1" applyBorder="1" applyAlignment="1">
      <alignment vertical="center"/>
    </xf>
    <xf numFmtId="3" fontId="48" fillId="0" borderId="10" xfId="2" applyNumberFormat="1" applyFont="1" applyBorder="1" applyAlignment="1">
      <alignment horizontal="right" vertical="center" indent="1"/>
    </xf>
    <xf numFmtId="3" fontId="2" fillId="0" borderId="8" xfId="2" applyNumberFormat="1" applyBorder="1" applyAlignment="1">
      <alignment vertical="center"/>
    </xf>
    <xf numFmtId="0" fontId="55" fillId="0" borderId="7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9" fillId="3" borderId="11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60" fillId="0" borderId="21" xfId="2" applyFont="1" applyFill="1" applyBorder="1" applyAlignment="1">
      <alignment vertical="center"/>
    </xf>
    <xf numFmtId="3" fontId="22" fillId="0" borderId="20" xfId="2" applyNumberFormat="1" applyFont="1" applyFill="1" applyBorder="1" applyAlignment="1">
      <alignment vertical="center"/>
    </xf>
    <xf numFmtId="3" fontId="22" fillId="0" borderId="21" xfId="2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3" fontId="23" fillId="0" borderId="23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3" fontId="23" fillId="0" borderId="26" xfId="2" applyNumberFormat="1" applyFont="1" applyFill="1" applyBorder="1" applyAlignment="1">
      <alignment vertical="center"/>
    </xf>
    <xf numFmtId="0" fontId="60" fillId="0" borderId="14" xfId="2" applyFont="1" applyFill="1" applyBorder="1" applyAlignment="1">
      <alignment vertical="center"/>
    </xf>
    <xf numFmtId="3" fontId="22" fillId="0" borderId="29" xfId="2" applyNumberFormat="1" applyFont="1" applyFill="1" applyBorder="1" applyAlignment="1">
      <alignment vertical="center"/>
    </xf>
    <xf numFmtId="3" fontId="60" fillId="0" borderId="14" xfId="2" applyNumberFormat="1" applyFont="1" applyFill="1" applyBorder="1" applyAlignment="1">
      <alignment vertical="center"/>
    </xf>
    <xf numFmtId="3" fontId="60" fillId="0" borderId="21" xfId="2" applyNumberFormat="1" applyFont="1" applyFill="1" applyBorder="1" applyAlignment="1">
      <alignment vertical="center"/>
    </xf>
    <xf numFmtId="3" fontId="13" fillId="0" borderId="23" xfId="2" applyNumberFormat="1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3" fontId="13" fillId="0" borderId="40" xfId="2" applyNumberFormat="1" applyFont="1" applyFill="1" applyBorder="1" applyAlignment="1">
      <alignment vertical="center"/>
    </xf>
    <xf numFmtId="3" fontId="23" fillId="0" borderId="40" xfId="2" applyNumberFormat="1" applyFont="1" applyFill="1" applyBorder="1" applyAlignment="1">
      <alignment vertical="center"/>
    </xf>
    <xf numFmtId="3" fontId="5" fillId="0" borderId="31" xfId="2" applyNumberFormat="1" applyFont="1" applyFill="1" applyBorder="1" applyAlignment="1">
      <alignment vertical="center"/>
    </xf>
    <xf numFmtId="0" fontId="60" fillId="0" borderId="13" xfId="2" applyFont="1" applyFill="1" applyBorder="1" applyAlignment="1">
      <alignment vertical="center"/>
    </xf>
    <xf numFmtId="3" fontId="61" fillId="0" borderId="41" xfId="2" applyNumberFormat="1" applyFont="1" applyFill="1" applyBorder="1" applyAlignment="1">
      <alignment vertical="center"/>
    </xf>
    <xf numFmtId="3" fontId="22" fillId="0" borderId="41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left" vertical="center" wrapText="1"/>
    </xf>
    <xf numFmtId="3" fontId="19" fillId="3" borderId="29" xfId="2" applyNumberFormat="1" applyFont="1" applyFill="1" applyBorder="1" applyAlignment="1">
      <alignment vertical="center" wrapText="1"/>
    </xf>
    <xf numFmtId="3" fontId="59" fillId="3" borderId="14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right" vertical="center" wrapText="1"/>
    </xf>
    <xf numFmtId="3" fontId="59" fillId="0" borderId="0" xfId="2" applyNumberFormat="1" applyFont="1" applyFill="1" applyBorder="1" applyAlignment="1">
      <alignment horizontal="right" vertical="center" wrapText="1"/>
    </xf>
    <xf numFmtId="0" fontId="63" fillId="0" borderId="0" xfId="2" applyFont="1" applyFill="1" applyBorder="1" applyAlignment="1">
      <alignment vertical="center"/>
    </xf>
    <xf numFmtId="3" fontId="63" fillId="0" borderId="0" xfId="2" applyNumberFormat="1" applyFont="1" applyFill="1" applyBorder="1" applyAlignment="1">
      <alignment vertical="center"/>
    </xf>
    <xf numFmtId="0" fontId="2" fillId="0" borderId="33" xfId="2" applyBorder="1"/>
    <xf numFmtId="0" fontId="64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2" fillId="0" borderId="35" xfId="2" applyBorder="1"/>
    <xf numFmtId="0" fontId="64" fillId="0" borderId="0" xfId="2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46" xfId="2" applyFont="1" applyFill="1" applyBorder="1" applyAlignment="1">
      <alignment horizontal="center" vertical="center" wrapText="1"/>
    </xf>
    <xf numFmtId="3" fontId="60" fillId="0" borderId="21" xfId="4" applyNumberFormat="1" applyFont="1" applyFill="1" applyBorder="1" applyAlignment="1">
      <alignment horizontal="right" vertical="center"/>
    </xf>
    <xf numFmtId="9" fontId="1" fillId="0" borderId="0" xfId="1" applyFont="1" applyBorder="1"/>
    <xf numFmtId="0" fontId="66" fillId="0" borderId="14" xfId="2" applyFont="1" applyFill="1" applyBorder="1" applyAlignment="1">
      <alignment horizontal="left" vertical="center"/>
    </xf>
    <xf numFmtId="165" fontId="66" fillId="0" borderId="24" xfId="4" applyNumberFormat="1" applyFont="1" applyFill="1" applyBorder="1" applyAlignment="1">
      <alignment horizontal="right" vertical="top"/>
    </xf>
    <xf numFmtId="165" fontId="66" fillId="0" borderId="12" xfId="4" applyNumberFormat="1" applyFont="1" applyFill="1" applyBorder="1" applyAlignment="1">
      <alignment horizontal="right" vertical="top"/>
    </xf>
    <xf numFmtId="3" fontId="66" fillId="0" borderId="24" xfId="4" applyNumberFormat="1" applyFont="1" applyFill="1" applyBorder="1" applyAlignment="1">
      <alignment horizontal="right" vertical="center"/>
    </xf>
    <xf numFmtId="3" fontId="60" fillId="0" borderId="11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61" fillId="0" borderId="51" xfId="4" applyNumberFormat="1" applyFont="1" applyFill="1" applyBorder="1" applyAlignment="1">
      <alignment horizontal="right" vertical="center"/>
    </xf>
    <xf numFmtId="3" fontId="66" fillId="0" borderId="14" xfId="4" applyNumberFormat="1" applyFont="1" applyFill="1" applyBorder="1" applyAlignment="1">
      <alignment horizontal="right" vertical="center"/>
    </xf>
    <xf numFmtId="3" fontId="60" fillId="0" borderId="52" xfId="4" applyNumberFormat="1" applyFont="1" applyFill="1" applyBorder="1" applyAlignment="1">
      <alignment vertical="center"/>
    </xf>
    <xf numFmtId="3" fontId="19" fillId="3" borderId="52" xfId="4" applyNumberFormat="1" applyFont="1" applyFill="1" applyBorder="1" applyAlignment="1">
      <alignment horizontal="right" vertical="center" wrapText="1"/>
    </xf>
    <xf numFmtId="3" fontId="59" fillId="3" borderId="14" xfId="4" applyNumberFormat="1" applyFont="1" applyFill="1" applyBorder="1" applyAlignment="1">
      <alignment horizontal="right" vertical="center" wrapText="1"/>
    </xf>
    <xf numFmtId="3" fontId="59" fillId="3" borderId="52" xfId="4" applyNumberFormat="1" applyFont="1" applyFill="1" applyBorder="1" applyAlignment="1">
      <alignment vertical="center" wrapText="1"/>
    </xf>
    <xf numFmtId="3" fontId="22" fillId="0" borderId="30" xfId="4" applyNumberFormat="1" applyFont="1" applyFill="1" applyBorder="1" applyAlignment="1">
      <alignment horizontal="right" vertical="center"/>
    </xf>
    <xf numFmtId="3" fontId="22" fillId="0" borderId="32" xfId="4" applyNumberFormat="1" applyFont="1" applyFill="1" applyBorder="1" applyAlignment="1">
      <alignment horizontal="right" vertical="center"/>
    </xf>
    <xf numFmtId="3" fontId="22" fillId="0" borderId="45" xfId="4" applyNumberFormat="1" applyFont="1" applyFill="1" applyBorder="1" applyAlignment="1">
      <alignment horizontal="right" vertical="center"/>
    </xf>
    <xf numFmtId="3" fontId="60" fillId="0" borderId="30" xfId="4" applyNumberFormat="1" applyFont="1" applyFill="1" applyBorder="1" applyAlignment="1">
      <alignment vertical="center"/>
    </xf>
    <xf numFmtId="3" fontId="60" fillId="0" borderId="32" xfId="4" applyNumberFormat="1" applyFont="1" applyFill="1" applyBorder="1" applyAlignment="1">
      <alignment vertical="center"/>
    </xf>
    <xf numFmtId="3" fontId="60" fillId="0" borderId="45" xfId="4" applyNumberFormat="1" applyFont="1" applyFill="1" applyBorder="1" applyAlignment="1">
      <alignment vertical="center"/>
    </xf>
    <xf numFmtId="3" fontId="61" fillId="0" borderId="30" xfId="4" applyNumberFormat="1" applyFont="1" applyFill="1" applyBorder="1" applyAlignment="1">
      <alignment horizontal="right" vertical="center"/>
    </xf>
    <xf numFmtId="3" fontId="61" fillId="0" borderId="32" xfId="4" applyNumberFormat="1" applyFont="1" applyFill="1" applyBorder="1" applyAlignment="1">
      <alignment horizontal="right" vertical="center"/>
    </xf>
    <xf numFmtId="3" fontId="61" fillId="0" borderId="45" xfId="4" applyNumberFormat="1" applyFont="1" applyFill="1" applyBorder="1" applyAlignment="1">
      <alignment horizontal="right" vertical="center"/>
    </xf>
    <xf numFmtId="3" fontId="51" fillId="0" borderId="30" xfId="4" applyNumberFormat="1" applyFont="1" applyFill="1" applyBorder="1" applyAlignment="1">
      <alignment horizontal="right" vertical="center"/>
    </xf>
    <xf numFmtId="3" fontId="51" fillId="0" borderId="45" xfId="4" applyNumberFormat="1" applyFont="1" applyFill="1" applyBorder="1" applyAlignment="1">
      <alignment horizontal="right" vertical="center"/>
    </xf>
    <xf numFmtId="3" fontId="4" fillId="0" borderId="11" xfId="4" applyNumberFormat="1" applyFont="1" applyFill="1" applyBorder="1" applyAlignment="1">
      <alignment horizontal="right" vertical="center"/>
    </xf>
    <xf numFmtId="3" fontId="4" fillId="0" borderId="13" xfId="4" applyNumberFormat="1" applyFont="1" applyFill="1" applyBorder="1" applyAlignment="1">
      <alignment horizontal="right" vertical="center"/>
    </xf>
    <xf numFmtId="0" fontId="52" fillId="2" borderId="9" xfId="2" applyFont="1" applyFill="1" applyBorder="1" applyAlignment="1">
      <alignment horizontal="center" vertical="center"/>
    </xf>
    <xf numFmtId="0" fontId="52" fillId="2" borderId="10" xfId="2" applyFont="1" applyFill="1" applyBorder="1" applyAlignment="1">
      <alignment horizontal="center" vertical="center"/>
    </xf>
    <xf numFmtId="0" fontId="47" fillId="2" borderId="9" xfId="2" applyFont="1" applyFill="1" applyBorder="1" applyAlignment="1">
      <alignment horizontal="center" vertical="center"/>
    </xf>
    <xf numFmtId="0" fontId="47" fillId="2" borderId="10" xfId="2" applyFont="1" applyFill="1" applyBorder="1" applyAlignment="1">
      <alignment horizontal="center" vertical="center"/>
    </xf>
    <xf numFmtId="3" fontId="22" fillId="0" borderId="11" xfId="2" applyNumberFormat="1" applyFont="1" applyFill="1" applyBorder="1" applyAlignment="1">
      <alignment horizontal="right"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4" fillId="0" borderId="47" xfId="4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2" fillId="0" borderId="2" xfId="2" applyBorder="1"/>
    <xf numFmtId="0" fontId="2" fillId="0" borderId="3" xfId="2" applyBorder="1"/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</cellXfs>
  <cellStyles count="5">
    <cellStyle name="Komma 2" xfId="4" xr:uid="{00000000-0005-0000-0000-000000000000}"/>
    <cellStyle name="Normal" xfId="0" builtinId="0"/>
    <cellStyle name="Normal 2" xfId="2" xr:uid="{00000000-0005-0000-0000-000002000000}"/>
    <cellStyle name="Prosent" xfId="1" builtinId="5"/>
    <cellStyle name="Pros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9"/>
  <sheetViews>
    <sheetView showGridLines="0" tabSelected="1" showRuler="0" view="pageLayout" topLeftCell="A196" zoomScale="85" zoomScaleNormal="110" zoomScaleSheetLayoutView="100" zoomScalePageLayoutView="85" workbookViewId="0">
      <selection activeCell="F156" sqref="F156"/>
    </sheetView>
  </sheetViews>
  <sheetFormatPr defaultColWidth="10.5" defaultRowHeight="0" customHeight="1" zeroHeight="1" x14ac:dyDescent="0.25"/>
  <cols>
    <col min="1" max="1" width="2.25" style="2" customWidth="1"/>
    <col min="2" max="2" width="2.625" style="2" customWidth="1"/>
    <col min="3" max="3" width="29.75" style="2" customWidth="1"/>
    <col min="4" max="4" width="15.375" style="2" customWidth="1"/>
    <col min="5" max="5" width="15.125" style="2" bestFit="1" customWidth="1"/>
    <col min="6" max="6" width="13.75" style="2" customWidth="1"/>
    <col min="7" max="7" width="17.875" style="2" customWidth="1"/>
    <col min="8" max="8" width="16.25" style="2" customWidth="1"/>
    <col min="9" max="9" width="16.875" style="2" customWidth="1"/>
    <col min="10" max="10" width="17.625" style="2" customWidth="1"/>
    <col min="11" max="16384" width="10.5" style="2"/>
  </cols>
  <sheetData>
    <row r="1" spans="1:10" ht="8.1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3">
      <c r="A2" s="1"/>
      <c r="B2" s="414" t="s">
        <v>0</v>
      </c>
      <c r="C2" s="415"/>
      <c r="D2" s="415"/>
      <c r="E2" s="415"/>
      <c r="F2" s="415"/>
      <c r="G2" s="415"/>
      <c r="H2" s="415"/>
      <c r="I2" s="415"/>
      <c r="J2" s="416"/>
    </row>
    <row r="3" spans="1:10" ht="14.85" customHeight="1" thickTop="1" x14ac:dyDescent="0.2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85" customHeight="1" x14ac:dyDescent="0.2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85" customHeight="1" x14ac:dyDescent="0.2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85" customHeight="1" x14ac:dyDescent="0.2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" customHeight="1" x14ac:dyDescent="0.2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00000000000001" customHeight="1" thickBot="1" x14ac:dyDescent="0.3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4"/>
      <c r="B9" s="417"/>
      <c r="C9" s="418"/>
      <c r="D9" s="418"/>
      <c r="E9" s="418"/>
      <c r="F9" s="418"/>
      <c r="G9" s="418"/>
      <c r="H9" s="418"/>
      <c r="I9" s="418"/>
      <c r="J9" s="419"/>
    </row>
    <row r="10" spans="1:10" ht="12" customHeight="1" thickBot="1" x14ac:dyDescent="0.3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" customHeight="1" thickBot="1" x14ac:dyDescent="0.3">
      <c r="A11" s="9"/>
      <c r="B11" s="10"/>
      <c r="C11" s="411" t="s">
        <v>2</v>
      </c>
      <c r="D11" s="412"/>
      <c r="E11" s="411" t="s">
        <v>3</v>
      </c>
      <c r="F11" s="412"/>
      <c r="G11" s="411" t="s">
        <v>4</v>
      </c>
      <c r="H11" s="412"/>
      <c r="I11" s="11"/>
      <c r="J11" s="12"/>
    </row>
    <row r="12" spans="1:10" ht="14.1" customHeight="1" x14ac:dyDescent="0.2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2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2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3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" customHeight="1" thickBot="1" x14ac:dyDescent="0.3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2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3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2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2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3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3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1" customHeight="1" x14ac:dyDescent="0.25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727.18200000000002</v>
      </c>
      <c r="G23" s="44">
        <f t="shared" si="0"/>
        <v>52273.20465</v>
      </c>
      <c r="H23" s="45">
        <f t="shared" si="0"/>
        <v>60418.79535</v>
      </c>
      <c r="I23" s="45">
        <f t="shared" si="0"/>
        <v>50511.586920000002</v>
      </c>
      <c r="J23" s="12"/>
    </row>
    <row r="24" spans="1:10" ht="14.1" customHeight="1" x14ac:dyDescent="0.25">
      <c r="A24" s="1"/>
      <c r="B24" s="7"/>
      <c r="C24" s="46" t="s">
        <v>27</v>
      </c>
      <c r="D24" s="47">
        <v>100379</v>
      </c>
      <c r="E24" s="48">
        <v>111899</v>
      </c>
      <c r="F24" s="48">
        <v>727.18200000000002</v>
      </c>
      <c r="G24" s="48">
        <v>51972.892180000003</v>
      </c>
      <c r="H24" s="48">
        <f>E24-G24</f>
        <v>59926.107819999997</v>
      </c>
      <c r="I24" s="48">
        <v>50257.985220000002</v>
      </c>
      <c r="J24" s="12"/>
    </row>
    <row r="25" spans="1:10" ht="14.1" customHeight="1" thickBot="1" x14ac:dyDescent="0.3">
      <c r="A25" s="1"/>
      <c r="B25" s="7"/>
      <c r="C25" s="49" t="s">
        <v>28</v>
      </c>
      <c r="D25" s="50">
        <v>750</v>
      </c>
      <c r="E25" s="51">
        <v>793</v>
      </c>
      <c r="F25" s="48">
        <v>0</v>
      </c>
      <c r="G25" s="48">
        <v>300.31247000000002</v>
      </c>
      <c r="H25" s="48">
        <f>E25-G25</f>
        <v>492.68752999999998</v>
      </c>
      <c r="I25" s="48">
        <v>253.60169999999999</v>
      </c>
      <c r="J25" s="12"/>
    </row>
    <row r="26" spans="1:10" ht="14.1" customHeight="1" x14ac:dyDescent="0.25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2074.3810400000002</v>
      </c>
      <c r="G26" s="45">
        <f t="shared" si="1"/>
        <v>193529.53456999999</v>
      </c>
      <c r="H26" s="45">
        <f t="shared" si="1"/>
        <v>64486.465429999997</v>
      </c>
      <c r="I26" s="45">
        <f t="shared" si="1"/>
        <v>200612.10844100002</v>
      </c>
      <c r="J26" s="12"/>
    </row>
    <row r="27" spans="1:10" ht="15" customHeight="1" x14ac:dyDescent="0.25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1588.4790700000001</v>
      </c>
      <c r="G27" s="56">
        <f t="shared" si="2"/>
        <v>160926.92721999998</v>
      </c>
      <c r="H27" s="56">
        <f t="shared" si="2"/>
        <v>37995.072780000002</v>
      </c>
      <c r="I27" s="56">
        <f t="shared" si="2"/>
        <v>167840.49499100001</v>
      </c>
      <c r="J27" s="12"/>
    </row>
    <row r="28" spans="1:10" ht="14.1" customHeight="1" x14ac:dyDescent="0.25">
      <c r="A28" s="57"/>
      <c r="B28" s="58"/>
      <c r="C28" s="59" t="s">
        <v>31</v>
      </c>
      <c r="D28" s="60">
        <v>41926</v>
      </c>
      <c r="E28" s="61">
        <v>50598</v>
      </c>
      <c r="F28" s="62">
        <f>455.73503-E57</f>
        <v>455.73502999999999</v>
      </c>
      <c r="G28" s="62">
        <f>41486.27735-F57</f>
        <v>41486.277349999997</v>
      </c>
      <c r="H28" s="61">
        <f t="shared" ref="H28:H40" si="3">E28-G28</f>
        <v>9111.7226500000033</v>
      </c>
      <c r="I28" s="62">
        <f>41773.24824-H57</f>
        <v>40817.248240000001</v>
      </c>
      <c r="J28" s="63"/>
    </row>
    <row r="29" spans="1:10" ht="14.1" customHeight="1" x14ac:dyDescent="0.25">
      <c r="A29" s="57"/>
      <c r="B29" s="58"/>
      <c r="C29" s="59" t="s">
        <v>32</v>
      </c>
      <c r="D29" s="60">
        <v>46636</v>
      </c>
      <c r="E29" s="61">
        <v>52093</v>
      </c>
      <c r="F29" s="62">
        <f>302.21868-E58</f>
        <v>302.21868000000001</v>
      </c>
      <c r="G29" s="62">
        <f>44602.48548-F58</f>
        <v>44602.485480000003</v>
      </c>
      <c r="H29" s="61">
        <f t="shared" si="3"/>
        <v>7490.514519999997</v>
      </c>
      <c r="I29" s="62">
        <f>48111.72608-H58</f>
        <v>47049.72608</v>
      </c>
      <c r="J29" s="63"/>
    </row>
    <row r="30" spans="1:10" ht="14.1" customHeight="1" x14ac:dyDescent="0.25">
      <c r="A30" s="57"/>
      <c r="B30" s="58"/>
      <c r="C30" s="59" t="s">
        <v>33</v>
      </c>
      <c r="D30" s="60">
        <v>42297</v>
      </c>
      <c r="E30" s="61">
        <v>50736</v>
      </c>
      <c r="F30" s="62">
        <f>511.85452-E59</f>
        <v>511.85451999999998</v>
      </c>
      <c r="G30" s="62">
        <f>42851.31947-F59</f>
        <v>42851.319470000002</v>
      </c>
      <c r="H30" s="61">
        <f t="shared" si="3"/>
        <v>7884.6805299999978</v>
      </c>
      <c r="I30" s="62">
        <f>43442.036059-H59</f>
        <v>42206.036058999998</v>
      </c>
      <c r="J30" s="63"/>
    </row>
    <row r="31" spans="1:10" ht="14.1" customHeight="1" x14ac:dyDescent="0.25">
      <c r="A31" s="57"/>
      <c r="B31" s="58"/>
      <c r="C31" s="59" t="s">
        <v>34</v>
      </c>
      <c r="D31" s="60">
        <v>30309</v>
      </c>
      <c r="E31" s="61">
        <v>33195</v>
      </c>
      <c r="F31" s="62">
        <f>318.67084-E60</f>
        <v>318.67084</v>
      </c>
      <c r="G31" s="62">
        <f>31986.84492-F60</f>
        <v>31986.84492</v>
      </c>
      <c r="H31" s="61">
        <f t="shared" si="3"/>
        <v>1208.1550800000005</v>
      </c>
      <c r="I31" s="62">
        <f>34513.484612-H60</f>
        <v>33578.484612</v>
      </c>
      <c r="J31" s="63"/>
    </row>
    <row r="32" spans="1:10" ht="14.1" customHeight="1" x14ac:dyDescent="0.25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v>4189</v>
      </c>
      <c r="J32" s="63"/>
    </row>
    <row r="33" spans="1:13" ht="14.1" customHeight="1" x14ac:dyDescent="0.25">
      <c r="A33" s="64"/>
      <c r="B33" s="53"/>
      <c r="C33" s="54" t="s">
        <v>36</v>
      </c>
      <c r="D33" s="55">
        <v>27529</v>
      </c>
      <c r="E33" s="55">
        <v>31735</v>
      </c>
      <c r="F33" s="65">
        <v>32.069240000000001</v>
      </c>
      <c r="G33" s="65">
        <v>14669.30853</v>
      </c>
      <c r="H33" s="56">
        <f t="shared" si="3"/>
        <v>17065.691469999998</v>
      </c>
      <c r="I33" s="65">
        <v>16312.9305</v>
      </c>
      <c r="J33" s="63"/>
    </row>
    <row r="34" spans="1:13" ht="14.1" customHeight="1" x14ac:dyDescent="0.25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453.83272999999997</v>
      </c>
      <c r="G34" s="65">
        <f>G35+G36</f>
        <v>17933.29882</v>
      </c>
      <c r="H34" s="56">
        <f t="shared" si="3"/>
        <v>9425.70118</v>
      </c>
      <c r="I34" s="65">
        <f>I35+I36</f>
        <v>16458.682949999999</v>
      </c>
      <c r="J34" s="63"/>
    </row>
    <row r="35" spans="1:13" ht="14.1" customHeight="1" x14ac:dyDescent="0.25">
      <c r="A35" s="57"/>
      <c r="B35" s="58"/>
      <c r="C35" s="59" t="s">
        <v>38</v>
      </c>
      <c r="D35" s="60">
        <v>19092</v>
      </c>
      <c r="E35" s="66">
        <v>25859</v>
      </c>
      <c r="F35" s="62">
        <f>525.83273-E61-E62</f>
        <v>453.83272999999997</v>
      </c>
      <c r="G35" s="62">
        <f>19324.29882-F61-F62</f>
        <v>17933.29882</v>
      </c>
      <c r="H35" s="61">
        <f t="shared" si="3"/>
        <v>7925.70118</v>
      </c>
      <c r="I35" s="62">
        <f>19322.68295-H61-H62</f>
        <v>15717.682949999999</v>
      </c>
      <c r="J35" s="63"/>
    </row>
    <row r="36" spans="1:13" ht="14.1" customHeight="1" thickBot="1" x14ac:dyDescent="0.3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741</v>
      </c>
      <c r="J36" s="63"/>
    </row>
    <row r="37" spans="1:13" ht="15.75" customHeight="1" thickBot="1" x14ac:dyDescent="0.3">
      <c r="A37" s="1"/>
      <c r="B37" s="7"/>
      <c r="C37" s="71" t="s">
        <v>40</v>
      </c>
      <c r="D37" s="72">
        <v>2500</v>
      </c>
      <c r="E37" s="73">
        <v>2500</v>
      </c>
      <c r="F37" s="74">
        <v>0</v>
      </c>
      <c r="G37" s="74">
        <v>351.21224999999998</v>
      </c>
      <c r="H37" s="73">
        <f t="shared" si="3"/>
        <v>2148.78775</v>
      </c>
      <c r="I37" s="74">
        <v>1136.9888989999999</v>
      </c>
      <c r="J37" s="12"/>
    </row>
    <row r="38" spans="1:13" ht="14.1" customHeight="1" thickBot="1" x14ac:dyDescent="0.3">
      <c r="A38" s="1"/>
      <c r="B38" s="7"/>
      <c r="C38" s="71" t="s">
        <v>41</v>
      </c>
      <c r="D38" s="72">
        <v>971</v>
      </c>
      <c r="E38" s="75">
        <v>971</v>
      </c>
      <c r="F38" s="76">
        <v>7.3499999999999996E-2</v>
      </c>
      <c r="G38" s="76">
        <v>436.88161000000002</v>
      </c>
      <c r="H38" s="75">
        <f t="shared" si="3"/>
        <v>534.11838999999998</v>
      </c>
      <c r="I38" s="76">
        <v>444.14542</v>
      </c>
      <c r="J38" s="12"/>
    </row>
    <row r="39" spans="1:13" ht="17.25" customHeight="1" thickBot="1" x14ac:dyDescent="0.3">
      <c r="A39" s="1"/>
      <c r="B39" s="7"/>
      <c r="C39" s="71" t="s">
        <v>42</v>
      </c>
      <c r="D39" s="72">
        <v>3028</v>
      </c>
      <c r="E39" s="73">
        <v>3827</v>
      </c>
      <c r="F39" s="76">
        <f>E62</f>
        <v>72</v>
      </c>
      <c r="G39" s="76">
        <f>F62</f>
        <v>1391</v>
      </c>
      <c r="H39" s="75">
        <f t="shared" si="3"/>
        <v>2436</v>
      </c>
      <c r="I39" s="76">
        <f>H62</f>
        <v>2864</v>
      </c>
      <c r="J39" s="12"/>
    </row>
    <row r="40" spans="1:13" ht="17.25" customHeight="1" thickBot="1" x14ac:dyDescent="0.3">
      <c r="A40" s="1"/>
      <c r="B40" s="7"/>
      <c r="C40" s="71" t="s">
        <v>43</v>
      </c>
      <c r="D40" s="72">
        <v>7000</v>
      </c>
      <c r="E40" s="73">
        <v>7000</v>
      </c>
      <c r="F40" s="76">
        <v>6.98325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3">
      <c r="A41" s="1"/>
      <c r="B41" s="7"/>
      <c r="C41" s="71" t="s">
        <v>44</v>
      </c>
      <c r="D41" s="72"/>
      <c r="E41" s="73"/>
      <c r="F41" s="76"/>
      <c r="G41" s="76"/>
      <c r="H41" s="75"/>
      <c r="I41" s="75"/>
      <c r="J41" s="12"/>
    </row>
    <row r="42" spans="1:13" ht="17.25" customHeight="1" thickBot="1" x14ac:dyDescent="0.3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3">
      <c r="A43" s="1"/>
      <c r="B43" s="7"/>
      <c r="C43" s="71" t="s">
        <v>46</v>
      </c>
      <c r="D43" s="72">
        <v>100</v>
      </c>
      <c r="E43" s="73">
        <v>100</v>
      </c>
      <c r="F43" s="75"/>
      <c r="G43" s="75">
        <v>4.0000000000000001E-3</v>
      </c>
      <c r="H43" s="75">
        <f>E43-G43</f>
        <v>99.995999999999995</v>
      </c>
      <c r="I43" s="75"/>
      <c r="J43" s="12"/>
      <c r="M43" s="77"/>
    </row>
    <row r="44" spans="1:13" ht="14.1" customHeight="1" thickBot="1" x14ac:dyDescent="0.3">
      <c r="A44" s="1"/>
      <c r="B44" s="7"/>
      <c r="C44" s="78" t="s">
        <v>47</v>
      </c>
      <c r="D44" s="72"/>
      <c r="E44" s="73"/>
      <c r="F44" s="75">
        <v>0</v>
      </c>
      <c r="G44" s="75">
        <v>79.502000000007683</v>
      </c>
      <c r="H44" s="75">
        <f>E44-G44</f>
        <v>-79.502000000007683</v>
      </c>
      <c r="I44" s="75">
        <v>115.15183000001707</v>
      </c>
      <c r="J44" s="12"/>
    </row>
    <row r="45" spans="1:13" ht="16.5" customHeight="1" thickBot="1" x14ac:dyDescent="0.3">
      <c r="A45" s="1"/>
      <c r="B45" s="7"/>
      <c r="C45" s="79" t="s">
        <v>48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 t="shared" si="4"/>
        <v>2880.6197900000002</v>
      </c>
      <c r="G45" s="80">
        <f t="shared" si="4"/>
        <v>255061.33908000001</v>
      </c>
      <c r="H45" s="80">
        <f t="shared" si="4"/>
        <v>130194.66091999999</v>
      </c>
      <c r="I45" s="80">
        <f t="shared" si="4"/>
        <v>262683.98150999995</v>
      </c>
      <c r="J45" s="12"/>
    </row>
    <row r="46" spans="1:13" ht="14.1" customHeight="1" x14ac:dyDescent="0.25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1" customHeight="1" x14ac:dyDescent="0.25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1" customHeight="1" x14ac:dyDescent="0.25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1" customHeight="1" x14ac:dyDescent="0.25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1" customHeight="1" x14ac:dyDescent="0.25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1" customHeight="1" x14ac:dyDescent="0.2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3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25">
      <c r="A53" s="25"/>
      <c r="B53" s="26"/>
      <c r="C53" s="420" t="s">
        <v>54</v>
      </c>
      <c r="D53" s="420"/>
      <c r="E53" s="420"/>
      <c r="F53" s="420"/>
      <c r="G53" s="420"/>
      <c r="H53" s="420"/>
      <c r="I53" s="89"/>
      <c r="J53" s="90"/>
    </row>
    <row r="54" spans="1:10" ht="7.5" customHeight="1" thickBot="1" x14ac:dyDescent="0.3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3">
      <c r="A55" s="25"/>
      <c r="B55" s="26"/>
      <c r="C55" s="91" t="s">
        <v>19</v>
      </c>
      <c r="D55" s="41" t="s">
        <v>55</v>
      </c>
      <c r="E55" s="41" t="str">
        <f>F22</f>
        <v>FANGST UKE 22</v>
      </c>
      <c r="F55" s="41" t="str">
        <f>G22</f>
        <v>FANGST T.O.M UKE 22</v>
      </c>
      <c r="G55" s="41" t="str">
        <f>H22</f>
        <v>RESTKVOTER UKE 22</v>
      </c>
      <c r="H55" s="41" t="str">
        <f>I22</f>
        <v>FANGST T.O.M. UKE 22 2021</v>
      </c>
      <c r="I55" s="82"/>
      <c r="J55" s="12"/>
    </row>
    <row r="56" spans="1:10" ht="14.1" customHeight="1" x14ac:dyDescent="0.25">
      <c r="A56" s="25"/>
      <c r="B56" s="26"/>
      <c r="C56" s="43" t="s">
        <v>56</v>
      </c>
      <c r="D56" s="405">
        <v>12300</v>
      </c>
      <c r="E56" s="45">
        <f>E60+E59+E58+E57</f>
        <v>0</v>
      </c>
      <c r="F56" s="45">
        <f>F60+F59+F58+F57</f>
        <v>0</v>
      </c>
      <c r="G56" s="405">
        <f>D56-F56</f>
        <v>12300</v>
      </c>
      <c r="H56" s="45">
        <f>H60+H59+H58+H57</f>
        <v>4189</v>
      </c>
      <c r="I56" s="82"/>
      <c r="J56" s="12"/>
    </row>
    <row r="57" spans="1:10" ht="14.1" customHeight="1" x14ac:dyDescent="0.25">
      <c r="A57" s="25"/>
      <c r="B57" s="26"/>
      <c r="C57" s="59" t="s">
        <v>31</v>
      </c>
      <c r="D57" s="409"/>
      <c r="E57" s="61"/>
      <c r="F57" s="61"/>
      <c r="G57" s="409"/>
      <c r="H57" s="61">
        <v>956</v>
      </c>
      <c r="I57" s="82"/>
      <c r="J57" s="12"/>
    </row>
    <row r="58" spans="1:10" ht="14.1" customHeight="1" x14ac:dyDescent="0.25">
      <c r="A58" s="25"/>
      <c r="B58" s="26"/>
      <c r="C58" s="59" t="s">
        <v>32</v>
      </c>
      <c r="D58" s="409"/>
      <c r="E58" s="61"/>
      <c r="F58" s="61"/>
      <c r="G58" s="409"/>
      <c r="H58" s="61">
        <v>1062</v>
      </c>
      <c r="I58" s="82"/>
      <c r="J58" s="12"/>
    </row>
    <row r="59" spans="1:10" ht="14.1" customHeight="1" x14ac:dyDescent="0.25">
      <c r="A59" s="25"/>
      <c r="B59" s="26"/>
      <c r="C59" s="59" t="s">
        <v>33</v>
      </c>
      <c r="D59" s="409"/>
      <c r="E59" s="61"/>
      <c r="F59" s="61"/>
      <c r="G59" s="409"/>
      <c r="H59" s="61">
        <v>1236</v>
      </c>
      <c r="I59" s="82"/>
      <c r="J59" s="12"/>
    </row>
    <row r="60" spans="1:10" ht="14.1" customHeight="1" thickBot="1" x14ac:dyDescent="0.3">
      <c r="A60" s="25"/>
      <c r="B60" s="26"/>
      <c r="C60" s="92" t="s">
        <v>34</v>
      </c>
      <c r="D60" s="410"/>
      <c r="E60" s="93"/>
      <c r="F60" s="93"/>
      <c r="G60" s="410"/>
      <c r="H60" s="93">
        <v>935</v>
      </c>
      <c r="I60" s="82"/>
      <c r="J60" s="12"/>
    </row>
    <row r="61" spans="1:10" ht="14.1" customHeight="1" thickBot="1" x14ac:dyDescent="0.3">
      <c r="A61" s="25"/>
      <c r="B61" s="26"/>
      <c r="C61" s="94" t="s">
        <v>57</v>
      </c>
      <c r="D61" s="95">
        <v>1500</v>
      </c>
      <c r="E61" s="95">
        <v>0</v>
      </c>
      <c r="F61" s="95">
        <v>0</v>
      </c>
      <c r="G61" s="95">
        <f>D61-F61</f>
        <v>1500</v>
      </c>
      <c r="H61" s="95">
        <v>741</v>
      </c>
      <c r="I61" s="82"/>
      <c r="J61" s="12"/>
    </row>
    <row r="62" spans="1:10" ht="14.1" customHeight="1" thickBot="1" x14ac:dyDescent="0.3">
      <c r="A62" s="25"/>
      <c r="B62" s="26"/>
      <c r="C62" s="96" t="s">
        <v>58</v>
      </c>
      <c r="D62" s="73">
        <v>3827</v>
      </c>
      <c r="E62" s="73">
        <v>72</v>
      </c>
      <c r="F62" s="73">
        <v>1391</v>
      </c>
      <c r="G62" s="73">
        <f>D62-F62</f>
        <v>2436</v>
      </c>
      <c r="H62" s="73">
        <v>2864</v>
      </c>
      <c r="I62" s="82"/>
      <c r="J62" s="12"/>
    </row>
    <row r="63" spans="1:10" ht="14.1" customHeight="1" x14ac:dyDescent="0.25">
      <c r="A63" s="25"/>
      <c r="B63" s="26"/>
      <c r="C63" s="81" t="s">
        <v>59</v>
      </c>
      <c r="D63" s="34"/>
      <c r="E63" s="34"/>
      <c r="F63" s="34"/>
      <c r="G63" s="82"/>
      <c r="H63" s="11"/>
      <c r="I63" s="11"/>
      <c r="J63" s="8"/>
    </row>
    <row r="64" spans="1:10" ht="14.1" customHeight="1" x14ac:dyDescent="0.2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5" x14ac:dyDescent="0.2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3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2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00000000000001" customHeight="1" x14ac:dyDescent="0.2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00000000000001" customHeight="1" x14ac:dyDescent="0.25">
      <c r="B93" s="5"/>
      <c r="C93" s="6" t="s">
        <v>60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3">
      <c r="B94" s="5"/>
      <c r="C94" s="6"/>
      <c r="D94" s="5"/>
      <c r="E94" s="5"/>
      <c r="F94" s="5"/>
      <c r="G94" s="5"/>
      <c r="H94" s="5"/>
      <c r="I94" s="5"/>
      <c r="J94" s="5"/>
    </row>
    <row r="95" spans="1:10" ht="14.1" customHeight="1" thickTop="1" thickBot="1" x14ac:dyDescent="0.3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.5" thickBot="1" x14ac:dyDescent="0.3">
      <c r="B96" s="10"/>
      <c r="C96" s="411" t="s">
        <v>2</v>
      </c>
      <c r="D96" s="412"/>
      <c r="E96" s="411" t="s">
        <v>3</v>
      </c>
      <c r="F96" s="413"/>
      <c r="G96" s="411" t="s">
        <v>4</v>
      </c>
      <c r="H96" s="412"/>
      <c r="I96" s="11"/>
      <c r="J96" s="12"/>
    </row>
    <row r="97" spans="1:10" ht="15" x14ac:dyDescent="0.2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5" x14ac:dyDescent="0.2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" customHeight="1" thickBot="1" x14ac:dyDescent="0.3">
      <c r="B99" s="108"/>
      <c r="C99" s="15" t="s">
        <v>61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3">
      <c r="B100" s="108"/>
      <c r="C100" s="23" t="s">
        <v>62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25">
      <c r="A101" s="1"/>
      <c r="B101" s="108"/>
      <c r="C101" s="112" t="s">
        <v>63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2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" customHeight="1" thickBot="1" x14ac:dyDescent="0.3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2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3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3">
      <c r="A106" s="3"/>
      <c r="B106" s="7"/>
      <c r="C106" s="39" t="s">
        <v>19</v>
      </c>
      <c r="D106" s="40" t="s">
        <v>20</v>
      </c>
      <c r="E106" s="39" t="s">
        <v>64</v>
      </c>
      <c r="F106" s="39" t="str">
        <f>F22</f>
        <v>FANGST UKE 22</v>
      </c>
      <c r="G106" s="39" t="str">
        <f>G22</f>
        <v>FANGST T.O.M UKE 22</v>
      </c>
      <c r="H106" s="39" t="str">
        <f>H22</f>
        <v>RESTKVOTER UKE 22</v>
      </c>
      <c r="I106" s="39" t="str">
        <f>I22</f>
        <v>FANGST T.O.M. UKE 22 2021</v>
      </c>
      <c r="J106" s="8"/>
    </row>
    <row r="107" spans="1:10" ht="14.1" customHeight="1" x14ac:dyDescent="0.25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213.66609</v>
      </c>
      <c r="G107" s="45">
        <f t="shared" si="5"/>
        <v>34322.74566</v>
      </c>
      <c r="H107" s="45">
        <f t="shared" si="5"/>
        <v>-1636.7456599999989</v>
      </c>
      <c r="I107" s="45">
        <f t="shared" si="5"/>
        <v>39128.545309999994</v>
      </c>
      <c r="J107" s="12"/>
    </row>
    <row r="108" spans="1:10" ht="15" x14ac:dyDescent="0.25">
      <c r="A108" s="3"/>
      <c r="B108" s="7"/>
      <c r="C108" s="46" t="s">
        <v>27</v>
      </c>
      <c r="D108" s="47">
        <v>32722</v>
      </c>
      <c r="E108" s="48">
        <v>31903</v>
      </c>
      <c r="F108" s="48">
        <v>213.66609</v>
      </c>
      <c r="G108" s="48">
        <v>33670.418389999999</v>
      </c>
      <c r="H108" s="48">
        <f>E108-G108</f>
        <v>-1767.4183899999989</v>
      </c>
      <c r="I108" s="48">
        <v>38624.915289999997</v>
      </c>
      <c r="J108" s="12"/>
    </row>
    <row r="109" spans="1:10" ht="14.1" customHeight="1" thickBot="1" x14ac:dyDescent="0.3">
      <c r="A109" s="3"/>
      <c r="B109" s="7"/>
      <c r="C109" s="123" t="s">
        <v>28</v>
      </c>
      <c r="D109" s="50">
        <v>750</v>
      </c>
      <c r="E109" s="51">
        <v>783</v>
      </c>
      <c r="F109" s="51">
        <v>0</v>
      </c>
      <c r="G109" s="51">
        <v>652.32727</v>
      </c>
      <c r="H109" s="51">
        <f>E109-G109</f>
        <v>130.67273</v>
      </c>
      <c r="I109" s="51">
        <v>503.63002</v>
      </c>
      <c r="J109" s="12"/>
    </row>
    <row r="110" spans="1:10" ht="15.75" customHeight="1" x14ac:dyDescent="0.25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1664.3506599999998</v>
      </c>
      <c r="G110" s="45">
        <f t="shared" si="6"/>
        <v>22500.48115</v>
      </c>
      <c r="H110" s="45">
        <f t="shared" si="6"/>
        <v>45709.51885</v>
      </c>
      <c r="I110" s="45">
        <f t="shared" si="6"/>
        <v>23926.277880000001</v>
      </c>
      <c r="J110" s="12"/>
    </row>
    <row r="111" spans="1:10" ht="14.1" customHeight="1" x14ac:dyDescent="0.25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1614.3604799999998</v>
      </c>
      <c r="G111" s="56">
        <f t="shared" si="7"/>
        <v>17320.559549999998</v>
      </c>
      <c r="H111" s="56">
        <f t="shared" si="7"/>
        <v>33688.440450000002</v>
      </c>
      <c r="I111" s="56">
        <f t="shared" si="7"/>
        <v>17995.284480000002</v>
      </c>
      <c r="J111" s="12"/>
    </row>
    <row r="112" spans="1:10" ht="14.1" customHeight="1" x14ac:dyDescent="0.25">
      <c r="A112" s="124"/>
      <c r="B112" s="58"/>
      <c r="C112" s="59" t="s">
        <v>31</v>
      </c>
      <c r="D112" s="60">
        <v>11327</v>
      </c>
      <c r="E112" s="61">
        <v>13658</v>
      </c>
      <c r="F112" s="61">
        <v>80.926119999999997</v>
      </c>
      <c r="G112" s="61">
        <v>2312.0039299999999</v>
      </c>
      <c r="H112" s="61">
        <f t="shared" ref="H112:H119" si="8">E112-G112</f>
        <v>11345.996070000001</v>
      </c>
      <c r="I112" s="61">
        <v>2798.9804199999999</v>
      </c>
      <c r="J112" s="12"/>
    </row>
    <row r="113" spans="1:10" ht="14.1" customHeight="1" x14ac:dyDescent="0.25">
      <c r="A113" s="124"/>
      <c r="B113" s="58"/>
      <c r="C113" s="59" t="s">
        <v>65</v>
      </c>
      <c r="D113" s="60">
        <v>12171</v>
      </c>
      <c r="E113" s="61">
        <v>14540</v>
      </c>
      <c r="F113" s="61">
        <v>435.09104000000002</v>
      </c>
      <c r="G113" s="61">
        <v>5857.1045899999999</v>
      </c>
      <c r="H113" s="61">
        <f t="shared" si="8"/>
        <v>8682.895410000001</v>
      </c>
      <c r="I113" s="61">
        <v>6174.2781500000001</v>
      </c>
      <c r="J113" s="12"/>
    </row>
    <row r="114" spans="1:10" ht="14.1" customHeight="1" x14ac:dyDescent="0.25">
      <c r="A114" s="124"/>
      <c r="B114" s="58"/>
      <c r="C114" s="59" t="s">
        <v>66</v>
      </c>
      <c r="D114" s="60">
        <v>11356</v>
      </c>
      <c r="E114" s="61">
        <v>13798</v>
      </c>
      <c r="F114" s="61">
        <v>351.01015999999998</v>
      </c>
      <c r="G114" s="61">
        <v>5057.0076499999996</v>
      </c>
      <c r="H114" s="61">
        <f t="shared" si="8"/>
        <v>8740.9923500000004</v>
      </c>
      <c r="I114" s="61">
        <v>6306.4528</v>
      </c>
      <c r="J114" s="12"/>
    </row>
    <row r="115" spans="1:10" ht="14.1" customHeight="1" x14ac:dyDescent="0.25">
      <c r="A115" s="124"/>
      <c r="B115" s="58"/>
      <c r="C115" s="59" t="s">
        <v>34</v>
      </c>
      <c r="D115" s="60">
        <v>7436</v>
      </c>
      <c r="E115" s="61">
        <v>9013</v>
      </c>
      <c r="F115" s="61">
        <v>747.33316000000002</v>
      </c>
      <c r="G115" s="61">
        <v>4094.4433800000002</v>
      </c>
      <c r="H115" s="61">
        <f t="shared" si="8"/>
        <v>4918.5566199999994</v>
      </c>
      <c r="I115" s="61">
        <v>2715.5731099999998</v>
      </c>
      <c r="J115" s="12"/>
    </row>
    <row r="116" spans="1:10" ht="14.1" customHeight="1" x14ac:dyDescent="0.25">
      <c r="A116" s="124"/>
      <c r="B116" s="58"/>
      <c r="C116" s="54" t="s">
        <v>67</v>
      </c>
      <c r="D116" s="55">
        <v>9830</v>
      </c>
      <c r="E116" s="56">
        <v>11908</v>
      </c>
      <c r="F116" s="56">
        <v>25.799479999999999</v>
      </c>
      <c r="G116" s="56">
        <v>4284.7695599999997</v>
      </c>
      <c r="H116" s="56">
        <f t="shared" si="8"/>
        <v>7623.2304400000003</v>
      </c>
      <c r="I116" s="56">
        <v>5028.1277899999995</v>
      </c>
      <c r="J116" s="12"/>
    </row>
    <row r="117" spans="1:10" ht="15.75" thickBot="1" x14ac:dyDescent="0.3">
      <c r="A117" s="3"/>
      <c r="B117" s="53"/>
      <c r="C117" s="125" t="s">
        <v>12</v>
      </c>
      <c r="D117" s="126">
        <v>4369</v>
      </c>
      <c r="E117" s="127">
        <v>5293</v>
      </c>
      <c r="F117" s="127">
        <v>24.1907</v>
      </c>
      <c r="G117" s="127">
        <v>895.15204000000006</v>
      </c>
      <c r="H117" s="127">
        <f t="shared" si="8"/>
        <v>4397.8479600000001</v>
      </c>
      <c r="I117" s="127">
        <v>902.86560999999995</v>
      </c>
      <c r="J117" s="12"/>
    </row>
    <row r="118" spans="1:10" ht="15.75" thickBot="1" x14ac:dyDescent="0.3">
      <c r="A118" s="3"/>
      <c r="B118" s="53"/>
      <c r="C118" s="71" t="s">
        <v>41</v>
      </c>
      <c r="D118" s="128">
        <v>390</v>
      </c>
      <c r="E118" s="75">
        <v>390</v>
      </c>
      <c r="F118" s="75">
        <v>0</v>
      </c>
      <c r="G118" s="75">
        <v>21.99483</v>
      </c>
      <c r="H118" s="75">
        <f t="shared" si="8"/>
        <v>368.00517000000002</v>
      </c>
      <c r="I118" s="75">
        <v>34.99194</v>
      </c>
      <c r="J118" s="12"/>
    </row>
    <row r="119" spans="1:10" ht="18" thickBot="1" x14ac:dyDescent="0.3">
      <c r="A119" s="3"/>
      <c r="B119" s="7"/>
      <c r="C119" s="71" t="s">
        <v>68</v>
      </c>
      <c r="D119" s="72">
        <v>300</v>
      </c>
      <c r="E119" s="73">
        <v>300</v>
      </c>
      <c r="F119" s="73">
        <v>0.30014999999999997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.75" thickBot="1" x14ac:dyDescent="0.3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/>
      <c r="J120" s="12"/>
    </row>
    <row r="121" spans="1:10" ht="16.5" customHeight="1" thickBot="1" x14ac:dyDescent="0.3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8" thickBot="1" x14ac:dyDescent="0.3">
      <c r="A122" s="3"/>
      <c r="B122" s="7"/>
      <c r="C122" s="129" t="s">
        <v>69</v>
      </c>
      <c r="D122" s="72"/>
      <c r="E122" s="73"/>
      <c r="F122" s="73">
        <v>0</v>
      </c>
      <c r="G122" s="73">
        <v>8.681799999998475</v>
      </c>
      <c r="H122" s="73">
        <f>E122-G122</f>
        <v>-8.681799999998475</v>
      </c>
      <c r="I122" s="73">
        <v>41.571260000004258</v>
      </c>
      <c r="J122" s="12"/>
    </row>
    <row r="123" spans="1:10" ht="16.5" thickBot="1" x14ac:dyDescent="0.3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1878.3168999999998</v>
      </c>
      <c r="G123" s="80">
        <f t="shared" si="9"/>
        <v>57153.903440000002</v>
      </c>
      <c r="H123" s="80">
        <f>H107+H110+H118+H119+H120+H121+H122</f>
        <v>44482.096559999998</v>
      </c>
      <c r="I123" s="80">
        <f>I107+I110+I118+I119+I120+I121+I122</f>
        <v>63431.38639</v>
      </c>
      <c r="J123" s="12"/>
    </row>
    <row r="124" spans="1:10" ht="13.5" customHeight="1" x14ac:dyDescent="0.25">
      <c r="A124" s="3"/>
      <c r="B124" s="7"/>
      <c r="C124" s="81" t="s">
        <v>70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25">
      <c r="A125" s="1"/>
      <c r="B125" s="26"/>
      <c r="C125" s="87" t="s">
        <v>71</v>
      </c>
      <c r="D125" s="82"/>
      <c r="E125" s="82"/>
      <c r="F125" s="83"/>
      <c r="G125" s="83"/>
      <c r="H125" s="84"/>
      <c r="I125" s="84"/>
      <c r="J125" s="133"/>
    </row>
    <row r="126" spans="1:10" ht="15" x14ac:dyDescent="0.25">
      <c r="A126" s="1"/>
      <c r="B126" s="26"/>
      <c r="C126" s="87" t="s">
        <v>72</v>
      </c>
      <c r="D126" s="82"/>
      <c r="E126" s="82"/>
      <c r="F126" s="83"/>
      <c r="G126" s="83"/>
      <c r="H126" s="84"/>
      <c r="I126" s="84"/>
      <c r="J126" s="133"/>
    </row>
    <row r="127" spans="1:10" ht="15" x14ac:dyDescent="0.25">
      <c r="A127" s="1"/>
      <c r="B127" s="26"/>
      <c r="C127" s="134" t="s">
        <v>73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3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2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2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00000000000001" customHeight="1" x14ac:dyDescent="0.25">
      <c r="A131" s="139"/>
      <c r="B131" s="139"/>
      <c r="C131" s="140" t="s">
        <v>74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3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" customHeight="1" thickTop="1" thickBot="1" x14ac:dyDescent="0.3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3">
      <c r="A134" s="1"/>
      <c r="B134" s="10"/>
      <c r="C134" s="411" t="s">
        <v>2</v>
      </c>
      <c r="D134" s="412"/>
      <c r="E134" s="411" t="s">
        <v>3</v>
      </c>
      <c r="F134" s="412"/>
      <c r="G134" s="411" t="s">
        <v>4</v>
      </c>
      <c r="H134" s="412"/>
      <c r="I134" s="11"/>
      <c r="J134" s="12"/>
    </row>
    <row r="135" spans="1:10" ht="14.1" customHeight="1" x14ac:dyDescent="0.2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" customHeight="1" x14ac:dyDescent="0.2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" customHeight="1" x14ac:dyDescent="0.25">
      <c r="A137" s="1"/>
      <c r="B137" s="7"/>
      <c r="C137" s="148" t="s">
        <v>75</v>
      </c>
      <c r="D137" s="144">
        <v>1850</v>
      </c>
      <c r="E137" s="147" t="s">
        <v>76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" customHeight="1" thickBot="1" x14ac:dyDescent="0.3">
      <c r="A138" s="1"/>
      <c r="B138" s="149"/>
      <c r="C138" s="150"/>
      <c r="D138" s="151"/>
      <c r="E138" s="151" t="s">
        <v>77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3">
      <c r="A139" s="1"/>
      <c r="B139" s="7"/>
      <c r="C139" s="152" t="s">
        <v>62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25">
      <c r="A140" s="25"/>
      <c r="B140" s="26"/>
      <c r="C140" s="157" t="s">
        <v>78</v>
      </c>
      <c r="D140" s="28"/>
      <c r="E140" s="28"/>
      <c r="F140" s="28"/>
      <c r="G140" s="88"/>
      <c r="H140" s="88"/>
      <c r="I140" s="88"/>
      <c r="J140" s="158"/>
    </row>
    <row r="141" spans="1:10" ht="17.100000000000001" customHeight="1" thickBot="1" x14ac:dyDescent="0.3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3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3">
      <c r="A143" s="9"/>
      <c r="B143" s="10"/>
      <c r="C143" s="161" t="s">
        <v>19</v>
      </c>
      <c r="D143" s="39" t="s">
        <v>20</v>
      </c>
      <c r="E143" s="39" t="s">
        <v>79</v>
      </c>
      <c r="F143" s="39" t="str">
        <f>F22</f>
        <v>FANGST UKE 22</v>
      </c>
      <c r="G143" s="39" t="str">
        <f>G22</f>
        <v>FANGST T.O.M UKE 22</v>
      </c>
      <c r="H143" s="39" t="str">
        <f>H22</f>
        <v>RESTKVOTER UKE 22</v>
      </c>
      <c r="I143" s="39" t="str">
        <f>I22</f>
        <v>FANGST T.O.M. UKE 22 2021</v>
      </c>
      <c r="J143" s="42"/>
    </row>
    <row r="144" spans="1:10" ht="14.1" customHeight="1" x14ac:dyDescent="0.25">
      <c r="A144" s="1"/>
      <c r="B144" s="7"/>
      <c r="C144" s="43" t="s">
        <v>80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481.31414999999998</v>
      </c>
      <c r="G144" s="162">
        <f t="shared" si="10"/>
        <v>34412.680619999999</v>
      </c>
      <c r="H144" s="162">
        <f t="shared" si="10"/>
        <v>27770.319380000001</v>
      </c>
      <c r="I144" s="162">
        <f t="shared" si="10"/>
        <v>33733.109450000004</v>
      </c>
      <c r="J144" s="12"/>
    </row>
    <row r="145" spans="1:10" ht="14.1" customHeight="1" x14ac:dyDescent="0.25">
      <c r="A145" s="1"/>
      <c r="B145" s="7"/>
      <c r="C145" s="46" t="s">
        <v>27</v>
      </c>
      <c r="D145" s="47">
        <v>52954</v>
      </c>
      <c r="E145" s="47">
        <v>49665</v>
      </c>
      <c r="F145" s="163">
        <v>481.31414999999998</v>
      </c>
      <c r="G145" s="163">
        <v>28650.040059999999</v>
      </c>
      <c r="H145" s="163">
        <f>E145-G145</f>
        <v>21014.959940000001</v>
      </c>
      <c r="I145" s="163">
        <v>29761.88725</v>
      </c>
      <c r="J145" s="12"/>
    </row>
    <row r="146" spans="1:10" ht="15" x14ac:dyDescent="0.25">
      <c r="A146" s="1"/>
      <c r="B146" s="7"/>
      <c r="C146" s="46" t="s">
        <v>28</v>
      </c>
      <c r="D146" s="47">
        <v>12738</v>
      </c>
      <c r="E146" s="47">
        <v>12018</v>
      </c>
      <c r="F146" s="163">
        <v>0</v>
      </c>
      <c r="G146" s="163">
        <v>5762.6405599999998</v>
      </c>
      <c r="H146" s="163">
        <f>E146-G146</f>
        <v>6255.3594400000002</v>
      </c>
      <c r="I146" s="163">
        <v>3971.2222000000002</v>
      </c>
      <c r="J146" s="12"/>
    </row>
    <row r="147" spans="1:10" ht="13.5" customHeight="1" thickBot="1" x14ac:dyDescent="0.3">
      <c r="A147" s="1"/>
      <c r="B147" s="7"/>
      <c r="C147" s="49" t="s">
        <v>81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3">
      <c r="A148" s="166"/>
      <c r="B148" s="167"/>
      <c r="C148" s="94" t="s">
        <v>82</v>
      </c>
      <c r="D148" s="168">
        <v>44724</v>
      </c>
      <c r="E148" s="168">
        <v>49007</v>
      </c>
      <c r="F148" s="169">
        <v>3017.0111999999999</v>
      </c>
      <c r="G148" s="169">
        <v>11648.7556</v>
      </c>
      <c r="H148" s="169">
        <f>E148-G148</f>
        <v>37358.244399999996</v>
      </c>
      <c r="I148" s="169">
        <v>9187.4233199999999</v>
      </c>
      <c r="J148" s="170"/>
    </row>
    <row r="149" spans="1:10" ht="15.75" customHeight="1" thickBot="1" x14ac:dyDescent="0.3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1349.2876100000001</v>
      </c>
      <c r="G149" s="171">
        <f t="shared" ref="G149" si="11">G150+G155+G158</f>
        <v>39645.810679999995</v>
      </c>
      <c r="H149" s="171">
        <f>H150+H155+H158</f>
        <v>30128.189320000001</v>
      </c>
      <c r="I149" s="171">
        <f>I150+I155+I158</f>
        <v>36274.545239999999</v>
      </c>
      <c r="J149" s="8"/>
    </row>
    <row r="150" spans="1:10" ht="14.1" customHeight="1" x14ac:dyDescent="0.25">
      <c r="A150" s="1"/>
      <c r="B150" s="10"/>
      <c r="C150" s="172" t="s">
        <v>83</v>
      </c>
      <c r="D150" s="173">
        <f>D151+D152+D153+D154</f>
        <v>52297</v>
      </c>
      <c r="E150" s="173">
        <f>E151+E152+E153+E154</f>
        <v>51985</v>
      </c>
      <c r="F150" s="174">
        <f>F151+F152+F153+F154</f>
        <v>757.30212000000006</v>
      </c>
      <c r="G150" s="174">
        <f>G151+G152+G154+G153</f>
        <v>30530.421199999997</v>
      </c>
      <c r="H150" s="174">
        <f>H151+H152+H153+H154</f>
        <v>21454.578800000003</v>
      </c>
      <c r="I150" s="174">
        <f>I151+I152+I153+I154</f>
        <v>27189.067449999999</v>
      </c>
      <c r="J150" s="42"/>
    </row>
    <row r="151" spans="1:10" ht="14.1" customHeight="1" x14ac:dyDescent="0.25">
      <c r="A151" s="57"/>
      <c r="B151" s="175"/>
      <c r="C151" s="59" t="s">
        <v>31</v>
      </c>
      <c r="D151" s="60">
        <v>13881</v>
      </c>
      <c r="E151" s="60">
        <v>15307</v>
      </c>
      <c r="F151" s="176">
        <v>166.94820000000001</v>
      </c>
      <c r="G151" s="176">
        <v>4610.3842000000004</v>
      </c>
      <c r="H151" s="176">
        <f>E151-G151</f>
        <v>10696.6158</v>
      </c>
      <c r="I151" s="176">
        <v>5495.6857499999996</v>
      </c>
      <c r="J151" s="177"/>
    </row>
    <row r="152" spans="1:10" ht="14.1" customHeight="1" x14ac:dyDescent="0.25">
      <c r="A152" s="57"/>
      <c r="B152" s="58"/>
      <c r="C152" s="59" t="s">
        <v>65</v>
      </c>
      <c r="D152" s="60">
        <v>14224</v>
      </c>
      <c r="E152" s="60">
        <v>12859</v>
      </c>
      <c r="F152" s="176">
        <v>74.541039999999995</v>
      </c>
      <c r="G152" s="176">
        <v>8701.9048299999995</v>
      </c>
      <c r="H152" s="176">
        <f>E152-G152</f>
        <v>4157.0951700000005</v>
      </c>
      <c r="I152" s="176">
        <v>7168.44074</v>
      </c>
      <c r="J152" s="178"/>
    </row>
    <row r="153" spans="1:10" ht="14.1" customHeight="1" x14ac:dyDescent="0.25">
      <c r="A153" s="57"/>
      <c r="B153" s="58"/>
      <c r="C153" s="59" t="s">
        <v>66</v>
      </c>
      <c r="D153" s="60">
        <v>12986</v>
      </c>
      <c r="E153" s="60">
        <v>13695</v>
      </c>
      <c r="F153" s="176">
        <v>153.45994999999999</v>
      </c>
      <c r="G153" s="176">
        <v>8100.8930100000007</v>
      </c>
      <c r="H153" s="176">
        <f>E153-G153</f>
        <v>5594.1069899999993</v>
      </c>
      <c r="I153" s="176">
        <v>6449.3783100000001</v>
      </c>
      <c r="J153" s="178"/>
    </row>
    <row r="154" spans="1:10" ht="14.1" customHeight="1" x14ac:dyDescent="0.25">
      <c r="A154" s="57"/>
      <c r="B154" s="58"/>
      <c r="C154" s="59" t="s">
        <v>34</v>
      </c>
      <c r="D154" s="60">
        <v>11206</v>
      </c>
      <c r="E154" s="60">
        <v>10124</v>
      </c>
      <c r="F154" s="176">
        <v>362.35293000000001</v>
      </c>
      <c r="G154" s="176">
        <v>9117.2391599999992</v>
      </c>
      <c r="H154" s="176">
        <f>E154-G154</f>
        <v>1006.7608400000008</v>
      </c>
      <c r="I154" s="176">
        <v>8075.5626499999998</v>
      </c>
      <c r="J154" s="178"/>
    </row>
    <row r="155" spans="1:10" ht="14.1" customHeight="1" x14ac:dyDescent="0.25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344.90535999999997</v>
      </c>
      <c r="G155" s="179">
        <v>6119.2417699999996</v>
      </c>
      <c r="H155" s="179">
        <f>H156+H157</f>
        <v>2134.7582300000004</v>
      </c>
      <c r="I155" s="179">
        <v>5347.2596000000003</v>
      </c>
      <c r="J155" s="180"/>
    </row>
    <row r="156" spans="1:10" ht="14.1" customHeight="1" x14ac:dyDescent="0.25">
      <c r="A156" s="1"/>
      <c r="B156" s="7"/>
      <c r="C156" s="59" t="s">
        <v>84</v>
      </c>
      <c r="D156" s="60">
        <v>6978</v>
      </c>
      <c r="E156" s="60">
        <v>7754</v>
      </c>
      <c r="F156" s="176">
        <v>2.7453599999999998</v>
      </c>
      <c r="G156" s="176">
        <v>5671.8417399999998</v>
      </c>
      <c r="H156" s="176">
        <f t="shared" ref="H156:H164" si="12">E156-G156</f>
        <v>2082.1582600000002</v>
      </c>
      <c r="I156" s="176">
        <v>5310.8680800000002</v>
      </c>
      <c r="J156" s="8"/>
    </row>
    <row r="157" spans="1:10" ht="15" x14ac:dyDescent="0.25">
      <c r="A157" s="3"/>
      <c r="B157" s="53"/>
      <c r="C157" s="59" t="s">
        <v>85</v>
      </c>
      <c r="D157" s="60">
        <v>500</v>
      </c>
      <c r="E157" s="60">
        <v>500</v>
      </c>
      <c r="F157" s="176"/>
      <c r="G157" s="176">
        <f>G155-G156</f>
        <v>447.40002999999979</v>
      </c>
      <c r="H157" s="176">
        <f t="shared" si="12"/>
        <v>52.599970000000212</v>
      </c>
      <c r="I157" s="176">
        <f>I155-I156</f>
        <v>36.391520000000128</v>
      </c>
      <c r="J157" s="181"/>
    </row>
    <row r="158" spans="1:10" ht="15.75" thickBot="1" x14ac:dyDescent="0.3">
      <c r="A158" s="3"/>
      <c r="B158" s="7"/>
      <c r="C158" s="125" t="s">
        <v>12</v>
      </c>
      <c r="D158" s="126">
        <v>9517</v>
      </c>
      <c r="E158" s="126">
        <v>9535</v>
      </c>
      <c r="F158" s="182">
        <v>247.08013</v>
      </c>
      <c r="G158" s="182">
        <v>2996.1477100000002</v>
      </c>
      <c r="H158" s="182">
        <f t="shared" si="12"/>
        <v>6538.8522899999998</v>
      </c>
      <c r="I158" s="182">
        <v>3738.21819</v>
      </c>
      <c r="J158" s="8"/>
    </row>
    <row r="159" spans="1:10" ht="15.75" thickBot="1" x14ac:dyDescent="0.3">
      <c r="A159" s="3"/>
      <c r="B159" s="7"/>
      <c r="C159" s="96" t="s">
        <v>41</v>
      </c>
      <c r="D159" s="72">
        <v>142</v>
      </c>
      <c r="E159" s="72">
        <v>142</v>
      </c>
      <c r="F159" s="183">
        <v>0.12554999999999999</v>
      </c>
      <c r="G159" s="183">
        <v>21.473569999999999</v>
      </c>
      <c r="H159" s="183">
        <f t="shared" si="12"/>
        <v>120.52643</v>
      </c>
      <c r="I159" s="183">
        <v>20.23001</v>
      </c>
      <c r="J159" s="8"/>
    </row>
    <row r="160" spans="1:10" ht="15.75" thickBot="1" x14ac:dyDescent="0.3">
      <c r="A160" s="3"/>
      <c r="B160" s="7"/>
      <c r="C160" s="184" t="s">
        <v>86</v>
      </c>
      <c r="D160" s="128">
        <v>250</v>
      </c>
      <c r="E160" s="128">
        <v>250</v>
      </c>
      <c r="F160" s="185">
        <v>0</v>
      </c>
      <c r="G160" s="185">
        <v>149.559</v>
      </c>
      <c r="H160" s="185">
        <f t="shared" si="12"/>
        <v>100.441</v>
      </c>
      <c r="I160" s="185">
        <v>41.914999999999999</v>
      </c>
      <c r="J160" s="8"/>
    </row>
    <row r="161" spans="1:10" ht="18" thickBot="1" x14ac:dyDescent="0.3">
      <c r="A161" s="3"/>
      <c r="B161" s="7"/>
      <c r="C161" s="184" t="s">
        <v>87</v>
      </c>
      <c r="D161" s="72">
        <v>2000</v>
      </c>
      <c r="E161" s="72">
        <v>2000</v>
      </c>
      <c r="F161" s="183">
        <v>16.02101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5.75" thickBot="1" x14ac:dyDescent="0.3">
      <c r="A162" s="3"/>
      <c r="B162" s="7"/>
      <c r="C162" s="186" t="s">
        <v>44</v>
      </c>
      <c r="D162" s="72"/>
      <c r="E162" s="187"/>
      <c r="F162" s="183">
        <v>0</v>
      </c>
      <c r="G162" s="183">
        <v>0</v>
      </c>
      <c r="H162" s="183">
        <f t="shared" si="12"/>
        <v>0</v>
      </c>
      <c r="I162" s="183"/>
      <c r="J162" s="8"/>
    </row>
    <row r="163" spans="1:10" ht="15.75" thickBot="1" x14ac:dyDescent="0.3">
      <c r="A163" s="3"/>
      <c r="B163" s="7"/>
      <c r="C163" s="188" t="s">
        <v>88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3">
      <c r="A164" s="3"/>
      <c r="B164" s="7"/>
      <c r="C164" s="186" t="s">
        <v>47</v>
      </c>
      <c r="D164" s="189"/>
      <c r="E164" s="187"/>
      <c r="F164" s="183">
        <v>26.079999999999927</v>
      </c>
      <c r="G164" s="183">
        <v>345.98680000001332</v>
      </c>
      <c r="H164" s="183">
        <f t="shared" si="12"/>
        <v>-345.98680000001332</v>
      </c>
      <c r="I164" s="183">
        <v>416.92760999999882</v>
      </c>
      <c r="J164" s="8"/>
    </row>
    <row r="165" spans="1:10" ht="0" hidden="1" customHeight="1" x14ac:dyDescent="0.25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3">
      <c r="A166" s="194"/>
      <c r="B166" s="10"/>
      <c r="C166" s="195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4889.8395200000004</v>
      </c>
      <c r="G166" s="80">
        <f>G144+G148+G149+G159+G160+G161+G162+G163+G164</f>
        <v>88224.266270000007</v>
      </c>
      <c r="H166" s="80">
        <f>H144+H148+H149+H159+H160+H161+H162+H163+H164</f>
        <v>95188.733729999993</v>
      </c>
      <c r="I166" s="80">
        <f>I144+I148+I149+I159+I160+I161+I162+I163+I164</f>
        <v>81674.150629999989</v>
      </c>
      <c r="J166" s="196"/>
    </row>
    <row r="167" spans="1:10" ht="14.25" customHeight="1" x14ac:dyDescent="0.25">
      <c r="A167" s="194"/>
      <c r="B167" s="10"/>
      <c r="C167" s="197" t="s">
        <v>89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25">
      <c r="A168" s="9"/>
      <c r="B168" s="10"/>
      <c r="C168" s="157" t="s">
        <v>90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25">
      <c r="A169" s="9"/>
      <c r="B169" s="10"/>
      <c r="C169" s="87" t="s">
        <v>91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25">
      <c r="A170" s="9"/>
      <c r="B170" s="10"/>
      <c r="C170" s="81" t="s">
        <v>92</v>
      </c>
      <c r="D170" s="104"/>
      <c r="E170" s="104"/>
      <c r="F170" s="104"/>
      <c r="G170" s="104"/>
      <c r="H170" s="198"/>
      <c r="I170" s="198"/>
      <c r="J170" s="42"/>
    </row>
    <row r="171" spans="1:10" ht="15.75" x14ac:dyDescent="0.25">
      <c r="A171" s="9"/>
      <c r="B171" s="10"/>
      <c r="C171" s="87" t="s">
        <v>93</v>
      </c>
      <c r="D171" s="104"/>
      <c r="E171" s="104"/>
      <c r="F171" s="104"/>
      <c r="G171" s="104"/>
      <c r="H171" s="198"/>
      <c r="I171" s="198"/>
      <c r="J171" s="42"/>
    </row>
    <row r="172" spans="1:10" ht="15.75" x14ac:dyDescent="0.25">
      <c r="A172" s="9"/>
      <c r="B172" s="10"/>
      <c r="C172" s="81" t="s">
        <v>94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3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25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25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25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25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25">
      <c r="A178" s="1"/>
      <c r="B178" s="4"/>
      <c r="C178" s="140" t="s">
        <v>95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3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3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1" customHeight="1" thickBot="1" x14ac:dyDescent="0.3">
      <c r="A181" s="3"/>
      <c r="B181" s="7"/>
      <c r="C181" s="403" t="s">
        <v>2</v>
      </c>
      <c r="D181" s="404"/>
      <c r="E181" s="206"/>
      <c r="F181" s="206"/>
      <c r="G181" s="206"/>
      <c r="H181" s="3"/>
      <c r="I181" s="3"/>
      <c r="J181" s="8"/>
    </row>
    <row r="182" spans="1:10" ht="14.1" customHeight="1" thickBot="1" x14ac:dyDescent="0.3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1" customHeight="1" thickBot="1" x14ac:dyDescent="0.3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1" customHeight="1" thickBot="1" x14ac:dyDescent="0.3">
      <c r="A184" s="3"/>
      <c r="B184" s="7"/>
      <c r="C184" s="207" t="s">
        <v>96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1" customHeight="1" thickBot="1" x14ac:dyDescent="0.3">
      <c r="A185" s="3"/>
      <c r="B185" s="7"/>
      <c r="C185" s="207" t="s">
        <v>62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1" customHeight="1" x14ac:dyDescent="0.25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3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25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3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3">
      <c r="A190" s="194"/>
      <c r="B190" s="218"/>
      <c r="C190" s="39" t="s">
        <v>19</v>
      </c>
      <c r="D190" s="219" t="s">
        <v>3</v>
      </c>
      <c r="E190" s="39" t="str">
        <f>F22</f>
        <v>FANGST UKE 22</v>
      </c>
      <c r="F190" s="39" t="str">
        <f>G22</f>
        <v>FANGST T.O.M UKE 22</v>
      </c>
      <c r="G190" s="220" t="str">
        <f>H22</f>
        <v>RESTKVOTER UKE 22</v>
      </c>
      <c r="H190" s="39" t="str">
        <f>I22</f>
        <v>FANGST T.O.M. UKE 22 2021</v>
      </c>
      <c r="I190" s="221"/>
      <c r="J190" s="222"/>
    </row>
    <row r="191" spans="1:10" ht="14.1" customHeight="1" x14ac:dyDescent="0.25">
      <c r="A191" s="3"/>
      <c r="B191" s="223"/>
      <c r="C191" s="224" t="s">
        <v>97</v>
      </c>
      <c r="D191" s="405">
        <v>5082</v>
      </c>
      <c r="E191" s="225">
        <v>32.786740000000002</v>
      </c>
      <c r="F191" s="225">
        <v>811.66521999999998</v>
      </c>
      <c r="G191" s="399">
        <f>D191-F191-F192</f>
        <v>3443.3490500000003</v>
      </c>
      <c r="H191" s="225">
        <v>1020.19562</v>
      </c>
      <c r="I191" s="210"/>
      <c r="J191" s="226"/>
    </row>
    <row r="192" spans="1:10" ht="14.1" customHeight="1" x14ac:dyDescent="0.25">
      <c r="A192" s="3"/>
      <c r="B192" s="223"/>
      <c r="C192" s="227" t="s">
        <v>67</v>
      </c>
      <c r="D192" s="406"/>
      <c r="E192" s="228">
        <v>68.12312</v>
      </c>
      <c r="F192" s="228">
        <v>826.98572999999999</v>
      </c>
      <c r="G192" s="407"/>
      <c r="H192" s="228">
        <v>976.19002999999998</v>
      </c>
      <c r="I192" s="210"/>
      <c r="J192" s="226"/>
    </row>
    <row r="193" spans="1:10" ht="15.6" customHeight="1" thickBot="1" x14ac:dyDescent="0.3">
      <c r="A193" s="3"/>
      <c r="B193" s="223"/>
      <c r="C193" s="229" t="s">
        <v>98</v>
      </c>
      <c r="D193" s="75">
        <v>200</v>
      </c>
      <c r="E193" s="230">
        <v>3.0000000000000001E-3</v>
      </c>
      <c r="F193" s="230">
        <v>48.264740000000003</v>
      </c>
      <c r="G193" s="230">
        <f>D193-F193</f>
        <v>151.73525999999998</v>
      </c>
      <c r="H193" s="230">
        <v>64.947599999999994</v>
      </c>
      <c r="I193" s="210"/>
      <c r="J193" s="226"/>
    </row>
    <row r="194" spans="1:10" ht="14.1" customHeight="1" x14ac:dyDescent="0.25">
      <c r="A194" s="231"/>
      <c r="B194" s="232"/>
      <c r="C194" s="233" t="s">
        <v>99</v>
      </c>
      <c r="D194" s="234">
        <v>7622</v>
      </c>
      <c r="E194" s="235">
        <f>E195+E196+E197</f>
        <v>1392.65362</v>
      </c>
      <c r="F194" s="235">
        <f>F195+F196+F197</f>
        <v>3522.0340200000001</v>
      </c>
      <c r="G194" s="235">
        <f>D194-F194</f>
        <v>4099.9659799999999</v>
      </c>
      <c r="H194" s="235">
        <f>H195+H196+H197</f>
        <v>2951.3351499999999</v>
      </c>
      <c r="I194" s="236"/>
      <c r="J194" s="237"/>
    </row>
    <row r="195" spans="1:10" ht="14.1" customHeight="1" x14ac:dyDescent="0.25">
      <c r="A195" s="124"/>
      <c r="B195" s="238"/>
      <c r="C195" s="239" t="s">
        <v>100</v>
      </c>
      <c r="D195" s="61"/>
      <c r="E195" s="176">
        <v>741.89790000000005</v>
      </c>
      <c r="F195" s="176">
        <v>1691.1144400000001</v>
      </c>
      <c r="G195" s="176"/>
      <c r="H195" s="176">
        <v>1258.1719700000001</v>
      </c>
      <c r="I195" s="240"/>
      <c r="J195" s="241"/>
    </row>
    <row r="196" spans="1:10" ht="14.1" customHeight="1" x14ac:dyDescent="0.25">
      <c r="A196" s="124"/>
      <c r="B196" s="238"/>
      <c r="C196" s="239" t="s">
        <v>101</v>
      </c>
      <c r="D196" s="61"/>
      <c r="E196" s="176">
        <v>428.66624000000002</v>
      </c>
      <c r="F196" s="176">
        <v>1133.08493</v>
      </c>
      <c r="G196" s="176"/>
      <c r="H196" s="176">
        <v>875.84860000000003</v>
      </c>
      <c r="I196" s="240"/>
      <c r="J196" s="242"/>
    </row>
    <row r="197" spans="1:10" ht="14.1" customHeight="1" thickBot="1" x14ac:dyDescent="0.3">
      <c r="A197" s="124"/>
      <c r="B197" s="238"/>
      <c r="C197" s="243" t="s">
        <v>102</v>
      </c>
      <c r="D197" s="93"/>
      <c r="E197" s="244">
        <v>222.08948000000001</v>
      </c>
      <c r="F197" s="244">
        <v>697.83465000000001</v>
      </c>
      <c r="G197" s="244"/>
      <c r="H197" s="244">
        <v>817.31457999999998</v>
      </c>
      <c r="I197" s="240"/>
      <c r="J197" s="242"/>
    </row>
    <row r="198" spans="1:10" ht="14.1" customHeight="1" thickBot="1" x14ac:dyDescent="0.3">
      <c r="A198" s="3"/>
      <c r="B198" s="7"/>
      <c r="C198" s="78" t="s">
        <v>103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3">
      <c r="A199" s="3"/>
      <c r="B199" s="7"/>
      <c r="C199" s="245" t="s">
        <v>104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350000000000001" customHeight="1" thickBot="1" x14ac:dyDescent="0.3">
      <c r="A200" s="194"/>
      <c r="B200" s="10"/>
      <c r="C200" s="79" t="s">
        <v>48</v>
      </c>
      <c r="D200" s="248">
        <f>D191+D193+D194+D198</f>
        <v>12975</v>
      </c>
      <c r="E200" s="248">
        <f>E191+E192+E193+E194+E198+E199</f>
        <v>1493.56648</v>
      </c>
      <c r="F200" s="248">
        <f>F191+F192+F193+F194+F198+F199</f>
        <v>5208.9497099999999</v>
      </c>
      <c r="G200" s="248">
        <f>D200-F200</f>
        <v>7766.0502900000001</v>
      </c>
      <c r="H200" s="248">
        <f>H191+H192+H193+H194+H198+H199</f>
        <v>5013.2976000000008</v>
      </c>
      <c r="I200" s="198"/>
      <c r="J200" s="196"/>
    </row>
    <row r="201" spans="1:10" ht="15.75" customHeight="1" x14ac:dyDescent="0.25">
      <c r="A201" s="3"/>
      <c r="B201" s="215"/>
      <c r="C201" s="408" t="s">
        <v>105</v>
      </c>
      <c r="D201" s="408"/>
      <c r="E201" s="408"/>
      <c r="F201" s="408"/>
      <c r="G201" s="408"/>
      <c r="H201" s="216"/>
      <c r="I201" s="216"/>
      <c r="J201" s="217"/>
    </row>
    <row r="202" spans="1:10" ht="12" customHeight="1" thickBot="1" x14ac:dyDescent="0.3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25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25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35">
      <c r="A205" s="191"/>
      <c r="B205" s="3"/>
      <c r="C205" s="253" t="s">
        <v>106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4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3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3">
      <c r="A208" s="191"/>
      <c r="B208" s="7"/>
      <c r="C208" s="403" t="s">
        <v>2</v>
      </c>
      <c r="D208" s="404"/>
      <c r="E208" s="191"/>
      <c r="F208" s="191"/>
      <c r="G208" s="202"/>
      <c r="H208" s="3"/>
      <c r="I208" s="3"/>
      <c r="J208" s="8"/>
    </row>
    <row r="209" spans="1:10" ht="15" customHeight="1" x14ac:dyDescent="0.25">
      <c r="A209" s="191"/>
      <c r="B209" s="7"/>
      <c r="C209" s="256" t="s">
        <v>107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25">
      <c r="A210" s="191"/>
      <c r="B210" s="7"/>
      <c r="C210" s="259" t="s">
        <v>108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8" thickBot="1" x14ac:dyDescent="0.3">
      <c r="A211" s="191"/>
      <c r="B211" s="7"/>
      <c r="C211" s="259" t="s">
        <v>109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3">
      <c r="A212" s="191"/>
      <c r="B212" s="7"/>
      <c r="C212" s="261" t="s">
        <v>62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25">
      <c r="A213" s="3"/>
      <c r="B213" s="7"/>
      <c r="C213" s="263" t="s">
        <v>110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25">
      <c r="A214" s="3"/>
      <c r="B214" s="7"/>
      <c r="C214" s="265" t="s">
        <v>111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25">
      <c r="A215" s="3"/>
      <c r="B215" s="7"/>
      <c r="C215" s="265" t="s">
        <v>112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3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25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3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3">
      <c r="A219" s="3"/>
      <c r="B219" s="7"/>
      <c r="C219" s="266" t="s">
        <v>19</v>
      </c>
      <c r="D219" s="267" t="s">
        <v>3</v>
      </c>
      <c r="E219" s="266" t="str">
        <f>F22</f>
        <v>FANGST UKE 22</v>
      </c>
      <c r="F219" s="266" t="str">
        <f>G22</f>
        <v>FANGST T.O.M UKE 22</v>
      </c>
      <c r="G219" s="266" t="str">
        <f>H22</f>
        <v>RESTKVOTER UKE 22</v>
      </c>
      <c r="H219" s="266" t="str">
        <f>I22</f>
        <v>FANGST T.O.M. UKE 22 2021</v>
      </c>
      <c r="I219" s="3"/>
      <c r="J219" s="8"/>
    </row>
    <row r="220" spans="1:10" ht="15" customHeight="1" thickBot="1" x14ac:dyDescent="0.3">
      <c r="A220" s="3"/>
      <c r="B220" s="7"/>
      <c r="C220" s="268" t="s">
        <v>5</v>
      </c>
      <c r="D220" s="269">
        <v>44139</v>
      </c>
      <c r="E220" s="269">
        <v>1792.0685699999999</v>
      </c>
      <c r="F220" s="269">
        <v>10763.98869</v>
      </c>
      <c r="G220" s="269">
        <f>D220-F220</f>
        <v>33375.011310000002</v>
      </c>
      <c r="H220" s="269">
        <v>20334.148379999999</v>
      </c>
      <c r="I220" s="270"/>
      <c r="J220" s="8"/>
    </row>
    <row r="221" spans="1:10" ht="15" customHeight="1" thickBot="1" x14ac:dyDescent="0.3">
      <c r="A221" s="3"/>
      <c r="B221" s="7"/>
      <c r="C221" s="271" t="s">
        <v>85</v>
      </c>
      <c r="D221" s="269">
        <v>100</v>
      </c>
      <c r="E221" s="269">
        <v>4.7600000000000003E-2</v>
      </c>
      <c r="F221" s="269">
        <v>20.134360000000001</v>
      </c>
      <c r="G221" s="269">
        <f>D221-F221</f>
        <v>79.865639999999999</v>
      </c>
      <c r="H221" s="269">
        <v>16.163699999999999</v>
      </c>
      <c r="I221" s="270"/>
      <c r="J221" s="8"/>
    </row>
    <row r="222" spans="1:10" ht="15.75" customHeight="1" thickBot="1" x14ac:dyDescent="0.3">
      <c r="A222" s="3"/>
      <c r="B222" s="7"/>
      <c r="C222" s="272" t="s">
        <v>103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3">
      <c r="A223" s="3"/>
      <c r="B223" s="7"/>
      <c r="C223" s="274" t="s">
        <v>113</v>
      </c>
      <c r="D223" s="275">
        <f>SUM(D220:D222)</f>
        <v>44291</v>
      </c>
      <c r="E223" s="275">
        <f>SUM(E220:E222)</f>
        <v>1792.11617</v>
      </c>
      <c r="F223" s="275">
        <f>SUM(F220:F222)</f>
        <v>10784.12305</v>
      </c>
      <c r="G223" s="275">
        <f>D223-F223</f>
        <v>33506.876949999998</v>
      </c>
      <c r="H223" s="275">
        <f>SUM(H220:H222)</f>
        <v>20350.31208</v>
      </c>
      <c r="I223" s="270"/>
      <c r="J223" s="8"/>
    </row>
    <row r="224" spans="1:10" ht="17.100000000000001" customHeight="1" thickBot="1" x14ac:dyDescent="0.3">
      <c r="A224" s="3"/>
      <c r="B224" s="199"/>
      <c r="C224" s="276" t="s">
        <v>114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00000000000001" customHeight="1" thickTop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25">
      <c r="A259" s="280"/>
      <c r="B259" s="279"/>
      <c r="C259" s="281" t="s">
        <v>115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3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1" customHeight="1" thickTop="1" thickBot="1" x14ac:dyDescent="0.3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1" customHeight="1" thickBot="1" x14ac:dyDescent="0.3">
      <c r="A262" s="194"/>
      <c r="B262" s="218"/>
      <c r="C262" s="403" t="s">
        <v>2</v>
      </c>
      <c r="D262" s="404"/>
      <c r="E262" s="191"/>
      <c r="F262" s="191"/>
      <c r="G262" s="221"/>
      <c r="H262" s="221"/>
      <c r="I262" s="221"/>
      <c r="J262" s="226"/>
    </row>
    <row r="263" spans="1:10" ht="14.1" customHeight="1" x14ac:dyDescent="0.25">
      <c r="A263" s="3"/>
      <c r="B263" s="223"/>
      <c r="C263" s="256" t="s">
        <v>107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1" customHeight="1" x14ac:dyDescent="0.25">
      <c r="A264" s="3"/>
      <c r="B264" s="223"/>
      <c r="C264" s="259" t="s">
        <v>116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1" customHeight="1" x14ac:dyDescent="0.25">
      <c r="A265" s="3"/>
      <c r="B265" s="223"/>
      <c r="C265" s="259" t="s">
        <v>117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3">
      <c r="A266" s="3"/>
      <c r="B266" s="223"/>
      <c r="C266" s="259" t="s">
        <v>96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3">
      <c r="A267" s="3"/>
      <c r="B267" s="223"/>
      <c r="C267" s="261" t="s">
        <v>62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1" customHeight="1" x14ac:dyDescent="0.25">
      <c r="A268" s="3"/>
      <c r="B268" s="288"/>
      <c r="C268" s="289" t="s">
        <v>118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25">
      <c r="A269" s="3"/>
      <c r="B269" s="288"/>
      <c r="C269" s="294" t="s">
        <v>119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3">
      <c r="A270" s="3"/>
      <c r="B270" s="288"/>
      <c r="C270" s="294" t="s">
        <v>120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25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1" customHeight="1" thickBot="1" x14ac:dyDescent="0.3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3">
      <c r="A273" s="3"/>
      <c r="B273" s="288"/>
      <c r="C273" s="266" t="s">
        <v>19</v>
      </c>
      <c r="D273" s="301" t="s">
        <v>3</v>
      </c>
      <c r="E273" s="266" t="str">
        <f>F22</f>
        <v>FANGST UKE 22</v>
      </c>
      <c r="F273" s="266" t="str">
        <f>G22</f>
        <v>FANGST T.O.M UKE 22</v>
      </c>
      <c r="G273" s="266" t="str">
        <f>H22</f>
        <v>RESTKVOTER UKE 22</v>
      </c>
      <c r="H273" s="266" t="str">
        <f>I22</f>
        <v>FANGST T.O.M. UKE 22 2021</v>
      </c>
      <c r="I273" s="293"/>
      <c r="J273" s="237"/>
    </row>
    <row r="274" spans="1:10" ht="14.1" customHeight="1" thickBot="1" x14ac:dyDescent="0.3">
      <c r="A274" s="231"/>
      <c r="B274" s="232"/>
      <c r="C274" s="268" t="s">
        <v>121</v>
      </c>
      <c r="D274" s="397">
        <v>1865</v>
      </c>
      <c r="E274" s="302">
        <v>3.3250500000000001</v>
      </c>
      <c r="F274" s="302">
        <v>121.81899</v>
      </c>
      <c r="G274" s="399">
        <f>D274-F274-F275</f>
        <v>1369.5226299999999</v>
      </c>
      <c r="H274" s="302">
        <v>155.04084</v>
      </c>
      <c r="I274" s="236"/>
      <c r="J274" s="303"/>
    </row>
    <row r="275" spans="1:10" ht="14.1" customHeight="1" thickBot="1" x14ac:dyDescent="0.3">
      <c r="A275" s="3"/>
      <c r="B275" s="288"/>
      <c r="C275" s="271" t="s">
        <v>122</v>
      </c>
      <c r="D275" s="398"/>
      <c r="E275" s="302">
        <v>24.282589999999999</v>
      </c>
      <c r="F275" s="302">
        <v>373.65838000000002</v>
      </c>
      <c r="G275" s="400"/>
      <c r="H275" s="302">
        <v>303.07855999999998</v>
      </c>
      <c r="I275" s="304"/>
      <c r="J275" s="237"/>
    </row>
    <row r="276" spans="1:10" ht="16.5" thickBot="1" x14ac:dyDescent="0.3">
      <c r="A276" s="231"/>
      <c r="B276" s="232"/>
      <c r="C276" s="272" t="s">
        <v>103</v>
      </c>
      <c r="D276" s="305">
        <v>5</v>
      </c>
      <c r="E276" s="306"/>
      <c r="F276" s="306">
        <v>0.91690000000000005</v>
      </c>
      <c r="G276" s="302">
        <f>D276-F276</f>
        <v>4.0831</v>
      </c>
      <c r="H276" s="306">
        <v>1.212</v>
      </c>
      <c r="I276" s="236"/>
      <c r="J276" s="307"/>
    </row>
    <row r="277" spans="1:10" ht="18.75" customHeight="1" thickBot="1" x14ac:dyDescent="0.3">
      <c r="A277" s="231"/>
      <c r="B277" s="308"/>
      <c r="C277" s="272" t="s">
        <v>123</v>
      </c>
      <c r="D277" s="309"/>
      <c r="E277" s="306">
        <v>7.6999999999999999E-2</v>
      </c>
      <c r="F277" s="306">
        <v>3.02136</v>
      </c>
      <c r="G277" s="302"/>
      <c r="H277" s="306">
        <v>1.7532000000000001</v>
      </c>
      <c r="I277" s="310"/>
      <c r="J277" s="287"/>
    </row>
    <row r="278" spans="1:10" ht="14.1" customHeight="1" thickBot="1" x14ac:dyDescent="0.3">
      <c r="A278" s="3"/>
      <c r="B278" s="288"/>
      <c r="C278" s="274" t="s">
        <v>113</v>
      </c>
      <c r="D278" s="311">
        <f>D263</f>
        <v>1870</v>
      </c>
      <c r="E278" s="312">
        <f>SUM(E274:E277)</f>
        <v>27.684640000000002</v>
      </c>
      <c r="F278" s="312">
        <f>SUM(F274:F277)</f>
        <v>499.41563000000002</v>
      </c>
      <c r="G278" s="312">
        <f>D278-F278</f>
        <v>1370.58437</v>
      </c>
      <c r="H278" s="312">
        <f>H274+H275+H276+H277</f>
        <v>461.08459999999997</v>
      </c>
      <c r="I278" s="293"/>
      <c r="J278" s="287"/>
    </row>
    <row r="279" spans="1:10" ht="14.1" customHeight="1" x14ac:dyDescent="0.25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1" customHeight="1" thickBot="1" x14ac:dyDescent="0.3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1" customHeight="1" thickTop="1" x14ac:dyDescent="0.25">
      <c r="A281" s="3"/>
    </row>
    <row r="282" spans="1:10" ht="14.1" customHeight="1" x14ac:dyDescent="0.25">
      <c r="A282" s="3"/>
    </row>
    <row r="283" spans="1:10" ht="14.1" customHeight="1" x14ac:dyDescent="0.25">
      <c r="A283" s="3"/>
    </row>
    <row r="284" spans="1:10" ht="14.1" customHeight="1" x14ac:dyDescent="0.25">
      <c r="A284" s="3"/>
    </row>
    <row r="285" spans="1:10" ht="14.1" customHeight="1" x14ac:dyDescent="0.25">
      <c r="A285" s="3"/>
    </row>
    <row r="286" spans="1:10" ht="14.1" customHeight="1" x14ac:dyDescent="0.25">
      <c r="A286" s="3"/>
    </row>
    <row r="287" spans="1:10" ht="14.1" customHeight="1" x14ac:dyDescent="0.25">
      <c r="A287" s="3"/>
    </row>
    <row r="288" spans="1:10" ht="30" customHeight="1" thickBot="1" x14ac:dyDescent="0.4">
      <c r="A288" s="139"/>
      <c r="B288" s="1"/>
      <c r="C288" s="315" t="s">
        <v>124</v>
      </c>
      <c r="D288" s="9"/>
      <c r="E288" s="1"/>
      <c r="F288" s="1"/>
      <c r="G288" s="1"/>
      <c r="H288" s="1"/>
      <c r="I288" s="1"/>
      <c r="J288" s="1"/>
    </row>
    <row r="289" spans="1:10" ht="17.100000000000001" customHeight="1" thickTop="1" x14ac:dyDescent="0.25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3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3">
      <c r="B291" s="319"/>
      <c r="C291" s="401" t="s">
        <v>2</v>
      </c>
      <c r="D291" s="402"/>
      <c r="E291" s="401" t="s">
        <v>125</v>
      </c>
      <c r="F291" s="402"/>
      <c r="G291" s="401" t="s">
        <v>126</v>
      </c>
      <c r="H291" s="402"/>
      <c r="I291" s="191"/>
      <c r="J291" s="320"/>
    </row>
    <row r="292" spans="1:10" ht="14.25" customHeight="1" x14ac:dyDescent="0.25">
      <c r="B292" s="319"/>
      <c r="C292" s="256" t="s">
        <v>107</v>
      </c>
      <c r="D292" s="257">
        <v>22619</v>
      </c>
      <c r="E292" s="321" t="s">
        <v>5</v>
      </c>
      <c r="F292" s="322">
        <v>9109</v>
      </c>
      <c r="G292" s="259" t="s">
        <v>27</v>
      </c>
      <c r="H292" s="323">
        <v>3000</v>
      </c>
      <c r="I292" s="191"/>
      <c r="J292" s="320"/>
    </row>
    <row r="293" spans="1:10" ht="14.25" customHeight="1" x14ac:dyDescent="0.25">
      <c r="B293" s="319"/>
      <c r="C293" s="259" t="s">
        <v>117</v>
      </c>
      <c r="D293" s="260">
        <v>16564</v>
      </c>
      <c r="E293" s="324" t="s">
        <v>122</v>
      </c>
      <c r="F293" s="211">
        <v>8000</v>
      </c>
      <c r="G293" s="259" t="s">
        <v>28</v>
      </c>
      <c r="H293" s="323">
        <v>781</v>
      </c>
      <c r="I293" s="191"/>
      <c r="J293" s="320"/>
    </row>
    <row r="294" spans="1:10" ht="14.25" customHeight="1" x14ac:dyDescent="0.25">
      <c r="B294" s="319"/>
      <c r="C294" s="259" t="s">
        <v>116</v>
      </c>
      <c r="D294" s="260">
        <v>5012</v>
      </c>
      <c r="E294" s="324" t="s">
        <v>76</v>
      </c>
      <c r="F294" s="211">
        <v>5500</v>
      </c>
      <c r="G294" s="259" t="s">
        <v>127</v>
      </c>
      <c r="H294" s="323">
        <v>4103</v>
      </c>
      <c r="I294" s="191"/>
      <c r="J294" s="320"/>
    </row>
    <row r="295" spans="1:10" ht="14.1" customHeight="1" thickBot="1" x14ac:dyDescent="0.3">
      <c r="B295" s="319"/>
      <c r="C295" s="259"/>
      <c r="D295" s="260"/>
      <c r="E295" s="325"/>
      <c r="F295" s="326"/>
      <c r="G295" s="259" t="s">
        <v>128</v>
      </c>
      <c r="H295" s="323">
        <v>1225</v>
      </c>
      <c r="I295" s="191"/>
      <c r="J295" s="320"/>
    </row>
    <row r="296" spans="1:10" ht="14.1" customHeight="1" thickBot="1" x14ac:dyDescent="0.3">
      <c r="B296" s="319"/>
      <c r="C296" s="261" t="s">
        <v>62</v>
      </c>
      <c r="D296" s="262">
        <v>44950</v>
      </c>
      <c r="E296" s="327" t="s">
        <v>129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35" customHeight="1" x14ac:dyDescent="0.25">
      <c r="B297" s="319"/>
      <c r="C297" s="27" t="s">
        <v>130</v>
      </c>
      <c r="D297" s="324"/>
      <c r="E297" s="324"/>
      <c r="F297" s="214"/>
      <c r="G297" s="292"/>
      <c r="H297" s="291"/>
      <c r="I297" s="291"/>
      <c r="J297" s="329"/>
    </row>
    <row r="298" spans="1:10" ht="13.35" customHeight="1" x14ac:dyDescent="0.25">
      <c r="B298" s="319"/>
      <c r="C298" s="294" t="s">
        <v>131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25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3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25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3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3">
      <c r="B303" s="319"/>
      <c r="C303" s="332" t="s">
        <v>19</v>
      </c>
      <c r="D303" s="333" t="s">
        <v>20</v>
      </c>
      <c r="E303" s="41" t="s">
        <v>132</v>
      </c>
      <c r="F303" s="332" t="str">
        <f>F22</f>
        <v>FANGST UKE 22</v>
      </c>
      <c r="G303" s="332" t="str">
        <f>G22</f>
        <v>FANGST T.O.M UKE 22</v>
      </c>
      <c r="H303" s="332" t="str">
        <f>H22</f>
        <v>RESTKVOTER UKE 22</v>
      </c>
      <c r="I303" s="332" t="str">
        <f>I22</f>
        <v>FANGST T.O.M. UKE 22 2021</v>
      </c>
      <c r="J303" s="320"/>
    </row>
    <row r="304" spans="1:10" ht="14.1" customHeight="1" x14ac:dyDescent="0.25">
      <c r="A304" s="139"/>
      <c r="B304" s="319"/>
      <c r="C304" s="334" t="s">
        <v>26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3.4361199999999998</v>
      </c>
      <c r="G304" s="336">
        <f t="shared" si="14"/>
        <v>2114.9516800000001</v>
      </c>
      <c r="H304" s="336">
        <f>H308+H307+H306+H305</f>
        <v>9989.0483199999999</v>
      </c>
      <c r="I304" s="336">
        <f t="shared" si="14"/>
        <v>4312.9155200000005</v>
      </c>
      <c r="J304" s="320"/>
    </row>
    <row r="305" spans="1:10" ht="14.1" customHeight="1" x14ac:dyDescent="0.25">
      <c r="A305" s="139"/>
      <c r="B305" s="319"/>
      <c r="C305" s="337" t="s">
        <v>133</v>
      </c>
      <c r="D305" s="338">
        <v>3000</v>
      </c>
      <c r="E305" s="338">
        <v>5258</v>
      </c>
      <c r="F305" s="339"/>
      <c r="G305" s="339">
        <v>808.53255000000001</v>
      </c>
      <c r="H305" s="339">
        <f t="shared" ref="H305:H309" si="15">E305-G305</f>
        <v>4449.4674500000001</v>
      </c>
      <c r="I305" s="339">
        <v>1785.90227</v>
      </c>
      <c r="J305" s="320"/>
    </row>
    <row r="306" spans="1:10" ht="14.1" customHeight="1" x14ac:dyDescent="0.25">
      <c r="A306" s="139"/>
      <c r="B306" s="319"/>
      <c r="C306" s="340" t="s">
        <v>28</v>
      </c>
      <c r="D306" s="338">
        <v>781</v>
      </c>
      <c r="E306" s="338">
        <v>1369</v>
      </c>
      <c r="F306" s="339"/>
      <c r="G306" s="339">
        <v>479.01240000000001</v>
      </c>
      <c r="H306" s="339">
        <f t="shared" si="15"/>
        <v>889.98759999999993</v>
      </c>
      <c r="I306" s="339">
        <v>940.21699999999998</v>
      </c>
      <c r="J306" s="320"/>
    </row>
    <row r="307" spans="1:10" ht="14.1" customHeight="1" x14ac:dyDescent="0.25">
      <c r="A307" s="139"/>
      <c r="B307" s="319"/>
      <c r="C307" s="340" t="s">
        <v>128</v>
      </c>
      <c r="D307" s="338">
        <v>1225</v>
      </c>
      <c r="E307" s="338">
        <v>1283</v>
      </c>
      <c r="F307" s="339">
        <v>1.5103200000000001</v>
      </c>
      <c r="G307" s="339">
        <v>802.89133000000004</v>
      </c>
      <c r="H307" s="339">
        <f t="shared" si="15"/>
        <v>480.10866999999996</v>
      </c>
      <c r="I307" s="339">
        <v>706.76</v>
      </c>
      <c r="J307" s="320"/>
    </row>
    <row r="308" spans="1:10" ht="14.1" customHeight="1" thickBot="1" x14ac:dyDescent="0.3">
      <c r="A308" s="139"/>
      <c r="B308" s="319"/>
      <c r="C308" s="341" t="s">
        <v>134</v>
      </c>
      <c r="D308" s="342">
        <v>4103</v>
      </c>
      <c r="E308" s="342">
        <v>4194</v>
      </c>
      <c r="F308" s="339">
        <v>1.9258</v>
      </c>
      <c r="G308" s="339">
        <v>24.5154</v>
      </c>
      <c r="H308" s="339">
        <f t="shared" si="15"/>
        <v>4169.4845999999998</v>
      </c>
      <c r="I308" s="339">
        <v>880.03625</v>
      </c>
      <c r="J308" s="320"/>
    </row>
    <row r="309" spans="1:10" ht="14.1" customHeight="1" thickBot="1" x14ac:dyDescent="0.3">
      <c r="A309" s="139"/>
      <c r="B309" s="319"/>
      <c r="C309" s="343" t="s">
        <v>76</v>
      </c>
      <c r="D309" s="344">
        <v>5500</v>
      </c>
      <c r="E309" s="344">
        <v>5500</v>
      </c>
      <c r="F309" s="345">
        <v>608.39620000000002</v>
      </c>
      <c r="G309" s="345">
        <v>3926.4051399999998</v>
      </c>
      <c r="H309" s="345">
        <f t="shared" si="15"/>
        <v>1573.5948600000002</v>
      </c>
      <c r="I309" s="345">
        <v>1381.9979699999999</v>
      </c>
      <c r="J309" s="320"/>
    </row>
    <row r="310" spans="1:10" ht="14.1" customHeight="1" x14ac:dyDescent="0.25">
      <c r="A310" s="139"/>
      <c r="B310" s="319"/>
      <c r="C310" s="334" t="s">
        <v>29</v>
      </c>
      <c r="D310" s="335">
        <v>8000</v>
      </c>
      <c r="E310" s="335">
        <v>8000</v>
      </c>
      <c r="F310" s="346">
        <f>F312+F311</f>
        <v>13.50469</v>
      </c>
      <c r="G310" s="346">
        <f>G312+G311</f>
        <v>1667.3505700000001</v>
      </c>
      <c r="H310" s="346">
        <f>E310-G310</f>
        <v>6332.6494299999995</v>
      </c>
      <c r="I310" s="346">
        <f>I312+I311</f>
        <v>1960.14696</v>
      </c>
      <c r="J310" s="320"/>
    </row>
    <row r="311" spans="1:10" ht="14.1" customHeight="1" x14ac:dyDescent="0.25">
      <c r="A311" s="139"/>
      <c r="B311" s="319"/>
      <c r="C311" s="340" t="s">
        <v>67</v>
      </c>
      <c r="D311" s="347"/>
      <c r="E311" s="338"/>
      <c r="F311" s="339">
        <v>1.83195</v>
      </c>
      <c r="G311" s="339">
        <v>893.93035999999995</v>
      </c>
      <c r="H311" s="339"/>
      <c r="I311" s="339">
        <v>5.3460000000000001</v>
      </c>
      <c r="J311" s="320"/>
    </row>
    <row r="312" spans="1:10" ht="14.1" customHeight="1" thickBot="1" x14ac:dyDescent="0.3">
      <c r="A312" s="139"/>
      <c r="B312" s="319"/>
      <c r="C312" s="348" t="s">
        <v>135</v>
      </c>
      <c r="D312" s="349"/>
      <c r="E312" s="350"/>
      <c r="F312" s="351">
        <v>11.672739999999999</v>
      </c>
      <c r="G312" s="351">
        <v>773.42021</v>
      </c>
      <c r="H312" s="351"/>
      <c r="I312" s="351">
        <v>1954.80096</v>
      </c>
      <c r="J312" s="320"/>
    </row>
    <row r="313" spans="1:10" ht="14.1" customHeight="1" thickBot="1" x14ac:dyDescent="0.3">
      <c r="A313" s="139"/>
      <c r="B313" s="319"/>
      <c r="C313" s="343" t="s">
        <v>41</v>
      </c>
      <c r="D313" s="344">
        <v>10</v>
      </c>
      <c r="E313" s="344">
        <v>10</v>
      </c>
      <c r="F313" s="345"/>
      <c r="G313" s="345">
        <v>0.1593</v>
      </c>
      <c r="H313" s="345">
        <f>E313-G313</f>
        <v>9.8407</v>
      </c>
      <c r="I313" s="345">
        <v>0.18225</v>
      </c>
      <c r="J313" s="320"/>
    </row>
    <row r="314" spans="1:10" ht="14.1" customHeight="1" thickBot="1" x14ac:dyDescent="0.3">
      <c r="A314" s="139"/>
      <c r="B314" s="319"/>
      <c r="C314" s="352" t="s">
        <v>136</v>
      </c>
      <c r="D314" s="353"/>
      <c r="E314" s="354"/>
      <c r="F314" s="345">
        <v>6.9043200000000002</v>
      </c>
      <c r="G314" s="345">
        <v>33.226140000000001</v>
      </c>
      <c r="H314" s="345">
        <f>E314-G314</f>
        <v>-33.226140000000001</v>
      </c>
      <c r="I314" s="345">
        <v>23.719280000000001</v>
      </c>
      <c r="J314" s="320"/>
    </row>
    <row r="315" spans="1:10" ht="19.5" thickBot="1" x14ac:dyDescent="0.3">
      <c r="A315" s="139"/>
      <c r="B315" s="319"/>
      <c r="C315" s="355" t="s">
        <v>48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632.24132999999995</v>
      </c>
      <c r="G315" s="357">
        <f t="shared" si="16"/>
        <v>7742.0928299999996</v>
      </c>
      <c r="H315" s="357">
        <f>H304+H309+H310+H313+H314</f>
        <v>17871.907169999999</v>
      </c>
      <c r="I315" s="357">
        <f t="shared" si="16"/>
        <v>7678.9619800000009</v>
      </c>
      <c r="J315" s="320"/>
    </row>
    <row r="316" spans="1:10" ht="14.1" customHeight="1" x14ac:dyDescent="0.25">
      <c r="A316" s="139"/>
      <c r="B316" s="319"/>
      <c r="C316" s="358" t="s">
        <v>137</v>
      </c>
      <c r="D316" s="359"/>
      <c r="E316" s="359"/>
      <c r="F316" s="360"/>
      <c r="G316" s="360"/>
      <c r="H316" s="361"/>
      <c r="I316" s="361"/>
      <c r="J316" s="320"/>
    </row>
    <row r="317" spans="1:10" ht="14.1" customHeight="1" x14ac:dyDescent="0.25">
      <c r="A317" s="139"/>
      <c r="B317" s="319"/>
      <c r="C317" s="27" t="s">
        <v>138</v>
      </c>
      <c r="D317" s="359"/>
      <c r="E317" s="359"/>
      <c r="F317" s="360"/>
      <c r="G317" s="360"/>
      <c r="H317" s="362"/>
      <c r="I317" s="361"/>
      <c r="J317" s="320"/>
    </row>
    <row r="318" spans="1:10" ht="14.1" customHeight="1" x14ac:dyDescent="0.25">
      <c r="A318" s="139"/>
      <c r="B318" s="319"/>
      <c r="C318" s="27" t="s">
        <v>139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3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25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25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1" customHeight="1" thickBot="1" x14ac:dyDescent="0.3">
      <c r="A322" s="139"/>
      <c r="D322" s="9"/>
    </row>
    <row r="323" spans="1:10" ht="14.1" customHeight="1" thickTop="1" x14ac:dyDescent="0.25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1" customHeight="1" x14ac:dyDescent="0.25">
      <c r="A324" s="139"/>
      <c r="B324" s="319"/>
      <c r="C324" s="369" t="s">
        <v>140</v>
      </c>
      <c r="D324" s="194"/>
      <c r="E324" s="191"/>
      <c r="G324" s="191"/>
      <c r="H324" s="191"/>
      <c r="I324" s="191"/>
      <c r="J324" s="320"/>
    </row>
    <row r="325" spans="1:10" ht="14.1" customHeight="1" thickBot="1" x14ac:dyDescent="0.3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1" customHeight="1" thickBot="1" x14ac:dyDescent="0.3">
      <c r="A326" s="139"/>
      <c r="B326" s="319"/>
      <c r="C326" s="403" t="s">
        <v>141</v>
      </c>
      <c r="D326" s="404"/>
      <c r="E326" s="191"/>
      <c r="F326" s="191"/>
      <c r="G326" s="191"/>
      <c r="H326" s="191"/>
      <c r="I326" s="191"/>
      <c r="J326" s="320"/>
    </row>
    <row r="327" spans="1:10" ht="14.1" customHeight="1" x14ac:dyDescent="0.25">
      <c r="A327" s="139"/>
      <c r="B327" s="319"/>
      <c r="C327" s="256" t="s">
        <v>107</v>
      </c>
      <c r="D327" s="257">
        <v>3155</v>
      </c>
      <c r="E327" s="191"/>
      <c r="F327" s="191"/>
      <c r="G327" s="191"/>
      <c r="H327" s="191"/>
      <c r="I327" s="191"/>
      <c r="J327" s="320"/>
    </row>
    <row r="328" spans="1:10" ht="14.1" customHeight="1" x14ac:dyDescent="0.25">
      <c r="A328" s="139"/>
      <c r="B328" s="319"/>
      <c r="C328" s="259" t="s">
        <v>117</v>
      </c>
      <c r="D328" s="260">
        <v>2276</v>
      </c>
      <c r="E328" s="191"/>
      <c r="G328" s="191"/>
      <c r="H328" s="191"/>
      <c r="I328" s="191"/>
      <c r="J328" s="320"/>
    </row>
    <row r="329" spans="1:10" ht="14.1" customHeight="1" thickBot="1" x14ac:dyDescent="0.3">
      <c r="A329" s="139"/>
      <c r="B329" s="319"/>
      <c r="C329" s="259" t="s">
        <v>96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1" customHeight="1" thickBot="1" x14ac:dyDescent="0.3">
      <c r="A330" s="139"/>
      <c r="B330" s="319"/>
      <c r="C330" s="261" t="s">
        <v>62</v>
      </c>
      <c r="D330" s="262">
        <v>5554</v>
      </c>
      <c r="E330" s="191"/>
      <c r="F330" s="191"/>
      <c r="G330" s="191"/>
      <c r="H330" s="191"/>
      <c r="I330" s="191"/>
      <c r="J330" s="320"/>
    </row>
    <row r="331" spans="1:10" ht="14.1" customHeight="1" x14ac:dyDescent="0.25">
      <c r="A331" s="139"/>
      <c r="B331" s="319"/>
      <c r="C331" s="370" t="s">
        <v>142</v>
      </c>
      <c r="D331" s="326"/>
      <c r="E331" s="191"/>
      <c r="F331" s="191"/>
      <c r="G331" s="191"/>
      <c r="H331" s="191"/>
      <c r="I331" s="191"/>
      <c r="J331" s="320"/>
    </row>
    <row r="332" spans="1:10" ht="14.1" customHeight="1" x14ac:dyDescent="0.25">
      <c r="A332" s="139"/>
      <c r="B332" s="319"/>
      <c r="C332" s="157" t="s">
        <v>143</v>
      </c>
      <c r="D332" s="325"/>
      <c r="E332" s="191"/>
      <c r="F332" s="191"/>
      <c r="G332" s="191"/>
      <c r="H332" s="191"/>
      <c r="I332" s="191"/>
      <c r="J332" s="320"/>
    </row>
    <row r="333" spans="1:10" ht="14.1" customHeight="1" x14ac:dyDescent="0.25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1" customHeight="1" thickBot="1" x14ac:dyDescent="0.3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3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3">
      <c r="A336" s="280"/>
      <c r="B336" s="330"/>
      <c r="C336" s="371" t="s">
        <v>144</v>
      </c>
      <c r="D336" s="372" t="s">
        <v>145</v>
      </c>
      <c r="E336" s="371" t="str">
        <f>F22</f>
        <v>FANGST UKE 22</v>
      </c>
      <c r="F336" s="371" t="str">
        <f>G22</f>
        <v>FANGST T.O.M UKE 22</v>
      </c>
      <c r="G336" s="373" t="str">
        <f>H22</f>
        <v>RESTKVOTER UKE 22</v>
      </c>
      <c r="H336" s="371" t="str">
        <f>I22</f>
        <v>FANGST T.O.M. UKE 22 2021</v>
      </c>
      <c r="I336" s="282"/>
      <c r="J336" s="331"/>
    </row>
    <row r="337" spans="1:10" ht="14.1" customHeight="1" thickBot="1" x14ac:dyDescent="0.3">
      <c r="A337" s="280"/>
      <c r="B337" s="319"/>
      <c r="C337" s="343" t="s">
        <v>146</v>
      </c>
      <c r="D337" s="388">
        <v>2103</v>
      </c>
      <c r="E337" s="374">
        <f>E339+E338</f>
        <v>0</v>
      </c>
      <c r="F337" s="374">
        <f>F339+F338</f>
        <v>1386.9813300000001</v>
      </c>
      <c r="G337" s="391">
        <f>D337-F337</f>
        <v>716.01866999999993</v>
      </c>
      <c r="H337" s="374">
        <f>SUM(H338:H339)</f>
        <v>1827.08673</v>
      </c>
      <c r="I337" s="375"/>
      <c r="J337" s="320"/>
    </row>
    <row r="338" spans="1:10" ht="14.1" customHeight="1" thickBot="1" x14ac:dyDescent="0.3">
      <c r="A338" s="139"/>
      <c r="B338" s="319"/>
      <c r="C338" s="376" t="s">
        <v>9</v>
      </c>
      <c r="D338" s="389"/>
      <c r="E338" s="377"/>
      <c r="F338" s="377">
        <v>1081.99515</v>
      </c>
      <c r="G338" s="392"/>
      <c r="H338" s="377">
        <v>1518.92318</v>
      </c>
      <c r="I338" s="191"/>
      <c r="J338" s="320"/>
    </row>
    <row r="339" spans="1:10" ht="14.1" customHeight="1" thickBot="1" x14ac:dyDescent="0.3">
      <c r="A339" s="139"/>
      <c r="B339" s="319"/>
      <c r="C339" s="376" t="s">
        <v>12</v>
      </c>
      <c r="D339" s="390"/>
      <c r="E339" s="378"/>
      <c r="F339" s="378">
        <v>304.98617999999999</v>
      </c>
      <c r="G339" s="393"/>
      <c r="H339" s="378">
        <v>308.16354999999999</v>
      </c>
      <c r="I339" s="191"/>
      <c r="J339" s="320"/>
    </row>
    <row r="340" spans="1:10" ht="14.1" customHeight="1" thickBot="1" x14ac:dyDescent="0.3">
      <c r="A340" s="139"/>
      <c r="B340" s="319"/>
      <c r="C340" s="343" t="s">
        <v>147</v>
      </c>
      <c r="D340" s="388">
        <v>1052</v>
      </c>
      <c r="E340" s="374">
        <f>SUM(E341:E342)</f>
        <v>78.087270000000004</v>
      </c>
      <c r="F340" s="374">
        <f>SUM(F341:F342)</f>
        <v>359.77688999999998</v>
      </c>
      <c r="G340" s="391">
        <f>D340-F340</f>
        <v>692.22311000000002</v>
      </c>
      <c r="H340" s="374">
        <f>SUM(H341:H342)</f>
        <v>303.47147999999999</v>
      </c>
      <c r="I340" s="375"/>
      <c r="J340" s="320"/>
    </row>
    <row r="341" spans="1:10" ht="14.1" customHeight="1" thickBot="1" x14ac:dyDescent="0.3">
      <c r="A341" s="139"/>
      <c r="B341" s="319"/>
      <c r="C341" s="376" t="s">
        <v>9</v>
      </c>
      <c r="D341" s="389"/>
      <c r="E341" s="379">
        <v>55.003770000000003</v>
      </c>
      <c r="F341" s="379">
        <v>269.06572</v>
      </c>
      <c r="G341" s="392"/>
      <c r="H341" s="379">
        <v>238.19427999999999</v>
      </c>
      <c r="I341" s="191"/>
      <c r="J341" s="320"/>
    </row>
    <row r="342" spans="1:10" ht="14.1" customHeight="1" thickBot="1" x14ac:dyDescent="0.3">
      <c r="A342" s="139"/>
      <c r="B342" s="319"/>
      <c r="C342" s="376" t="s">
        <v>12</v>
      </c>
      <c r="D342" s="390"/>
      <c r="E342" s="379">
        <v>23.083500000000001</v>
      </c>
      <c r="F342" s="379">
        <v>90.711169999999996</v>
      </c>
      <c r="G342" s="393"/>
      <c r="H342" s="379">
        <v>65.277199999999993</v>
      </c>
      <c r="I342" s="191"/>
      <c r="J342" s="320"/>
    </row>
    <row r="343" spans="1:10" ht="14.1" customHeight="1" thickBot="1" x14ac:dyDescent="0.3">
      <c r="A343" s="139"/>
      <c r="B343" s="319"/>
      <c r="C343" s="343" t="s">
        <v>148</v>
      </c>
      <c r="D343" s="394"/>
      <c r="E343" s="380">
        <f>SUM(E344:E345)</f>
        <v>0</v>
      </c>
      <c r="F343" s="380">
        <f>SUM(F344:F345)</f>
        <v>0</v>
      </c>
      <c r="G343" s="391">
        <f>D343-F343</f>
        <v>0</v>
      </c>
      <c r="H343" s="380">
        <f>SUM(H344:H345)</f>
        <v>0</v>
      </c>
      <c r="I343" s="191"/>
      <c r="J343" s="320"/>
    </row>
    <row r="344" spans="1:10" ht="14.1" customHeight="1" thickBot="1" x14ac:dyDescent="0.3">
      <c r="A344" s="139"/>
      <c r="B344" s="319"/>
      <c r="C344" s="376" t="s">
        <v>9</v>
      </c>
      <c r="D344" s="395"/>
      <c r="E344" s="379"/>
      <c r="F344" s="379"/>
      <c r="G344" s="392"/>
      <c r="H344" s="379"/>
      <c r="I344" s="191"/>
      <c r="J344" s="320"/>
    </row>
    <row r="345" spans="1:10" ht="14.1" customHeight="1" thickBot="1" x14ac:dyDescent="0.3">
      <c r="A345" s="139"/>
      <c r="B345" s="319"/>
      <c r="C345" s="376" t="s">
        <v>12</v>
      </c>
      <c r="D345" s="396"/>
      <c r="E345" s="381"/>
      <c r="F345" s="381"/>
      <c r="G345" s="393"/>
      <c r="H345" s="381"/>
      <c r="I345" s="191"/>
      <c r="J345" s="320"/>
    </row>
    <row r="346" spans="1:10" ht="14.1" customHeight="1" thickBot="1" x14ac:dyDescent="0.3">
      <c r="A346" s="139"/>
      <c r="B346" s="319"/>
      <c r="C346" s="352" t="s">
        <v>123</v>
      </c>
      <c r="D346" s="382"/>
      <c r="E346" s="383"/>
      <c r="F346" s="383"/>
      <c r="G346" s="384"/>
      <c r="H346" s="383"/>
      <c r="I346" s="191"/>
      <c r="J346" s="320"/>
    </row>
    <row r="347" spans="1:10" ht="14.1" customHeight="1" thickBot="1" x14ac:dyDescent="0.3">
      <c r="A347" s="139"/>
      <c r="B347" s="319"/>
      <c r="C347" s="355" t="s">
        <v>113</v>
      </c>
      <c r="D347" s="385">
        <f>D337+D340+D343</f>
        <v>3155</v>
      </c>
      <c r="E347" s="386">
        <f>E337+E340+E343+E346</f>
        <v>78.087270000000004</v>
      </c>
      <c r="F347" s="386">
        <f>F337+F340+F343+F346</f>
        <v>1746.7582200000002</v>
      </c>
      <c r="G347" s="387">
        <f>SUM(G337:G346)</f>
        <v>1408.2417799999998</v>
      </c>
      <c r="H347" s="386">
        <f>H337+H340+H343+H346</f>
        <v>2130.5582100000001</v>
      </c>
      <c r="I347" s="375"/>
      <c r="J347" s="320"/>
    </row>
    <row r="348" spans="1:10" ht="14.1" customHeight="1" x14ac:dyDescent="0.25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1" customHeight="1" thickBot="1" x14ac:dyDescent="0.3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</sheetData>
  <mergeCells count="32"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22
&amp;"-,Normal"&amp;11(iht. motatte landings- og sluttsedler fra fiskesalgslagene; alle tallstørrelser i hele tonn)&amp;R05.06.2022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UKE_22_2022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dcterms:created xsi:type="dcterms:W3CDTF">2022-06-07T08:06:36Z</dcterms:created>
  <dcterms:modified xsi:type="dcterms:W3CDTF">2022-06-07T09:21:03Z</dcterms:modified>
</cp:coreProperties>
</file>