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820" tabRatio="413"/>
  </bookViews>
  <sheets>
    <sheet name="UKE_11_2020" sheetId="1" r:id="rId1"/>
  </sheets>
  <definedNames>
    <definedName name="Z_14D440E4_F18A_4F78_9989_38C1B133222D_.wvu.Cols" localSheetId="0" hidden="1">UKE_11_2020!#REF!</definedName>
    <definedName name="Z_14D440E4_F18A_4F78_9989_38C1B133222D_.wvu.PrintArea" localSheetId="0" hidden="1">UKE_11_2020!$B$1:$M$249</definedName>
    <definedName name="Z_14D440E4_F18A_4F78_9989_38C1B133222D_.wvu.Rows" localSheetId="0" hidden="1">UKE_11_2020!$361:$1048576,UKE_11_2020!$250:$360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38" i="1" l="1"/>
  <c r="I123" i="1"/>
  <c r="G32" i="1"/>
  <c r="F32" i="1"/>
  <c r="J32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H138" i="1" l="1"/>
  <c r="I88" i="1"/>
  <c r="I99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39" i="1"/>
  <c r="F20" i="1"/>
  <c r="I39" i="1" l="1"/>
  <c r="E99" i="1"/>
  <c r="F3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<sst xmlns="http://schemas.openxmlformats.org/spreadsheetml/2006/main" count="256" uniqueCount="133">
  <si>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</si>
  <si>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</si>
  <si>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</si>
  <si>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</si>
  <si>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</si>
  <si>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</si>
  <si>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</si>
  <si>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</si>
  <si>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</si>
  <si>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</si>
  <si>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</si>
  <si>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</si>
  <si>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</si>
  <si>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</si>
  <si>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</si>
  <si>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</si>
  <si>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</si>
  <si>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</si>
  <si>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</si>
  <si>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</si>
  <si>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</si>
  <si>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</si>
  <si>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</si>
  <si>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</si>
  <si>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</si>
  <si>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</si>
  <si>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</si>
  <si>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</si>
  <si>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</si>
  <si>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</si>
  <si>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</si>
  <si>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</si>
  <si>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</si>
  <si>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</si>
  <si>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</si>
  <si>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</si>
  <si>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</si>
  <si>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</si>
  <si>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</si>
  <si>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</si>
  <si>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</si>
  <si>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</si>
  <si>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</si>
  <si>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</si>
  <si>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</si>
  <si>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</si>
  <si>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</si>
  <si>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</si>
  <si>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</si>
  <si>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</si>
  <si>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</si>
  <si>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</si>
  <si>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</si>
  <si>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</si>
  <si>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</si>
  <si>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</si>
  <si>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</si>
  <si>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</si>
  <si>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</si>
  <si>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</si>
  <si>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</si>
  <si>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</si>
  <si>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</si>
  <si>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</si>
  <si>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</si>
  <si>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</si>
  <si>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</si>
  <si>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</si>
  <si>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</si>
  <si>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</si>
  <si>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</si>
  <si>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</si>
  <si>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</si>
  <si>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</si>
  <si>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</si>
  <si>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</si>
  <si>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</si>
  <si>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</si>
  <si>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</si>
  <si>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</si>
  <si>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</si>
  <si>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</si>
  <si>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</si>
  <si>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</si>
  <si>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</si>
  <si>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</si>
  <si>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</si>
  <si>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</si>
  <si>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</si>
  <si>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</si>
  <si>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</si>
  <si>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</si>
  <si>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</si>
  <si>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</si>
  <si>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</si>
  <si>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</si>
  <si>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</si>
  <si>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</si>
  <si>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</si>
  <si>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</si>
  <si>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</si>
  <si>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</si>
  <si>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</si>
  <si>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</si>
  <si>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</si>
  <si>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</si>
  <si>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</si>
  <si>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</si>
  <si>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</si>
  <si>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</si>
  <si>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</si>
  <si>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</si>
  <si>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</si>
  <si>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</si>
  <si>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</si>
  <si>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</si>
  <si>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</si>
  <si>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</si>
  <si>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</si>
  <si>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</si>
  <si>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</si>
  <si>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</si>
  <si>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</si>
  <si>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</si>
  <si>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</si>
  <si>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</si>
  <si>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</si>
  <si>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11</t>
  </si>
  <si>
    <t>LANDET KVANTUM T.O.M UKE 11</t>
  </si>
  <si>
    <t>LANDET KVANTUM T.O.M. UKE 11 2019</t>
  </si>
  <si>
    <r>
      <t xml:space="preserve">3 </t>
    </r>
    <r>
      <rPr>
        <sz val="9"/>
        <color theme="1"/>
        <rFont val="Calibri"/>
        <family val="2"/>
      </rPr>
      <t>Registrert rekreasjonsfiske utgjør 511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</si>
  <si>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</si>
  <si>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97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</si>
</sst>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B223" zoomScaleNormal="115" workbookViewId="0">
      <selection activeCell="F244" sqref="F244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28" t="s">
        <v>102</v>
      </c>
      <c r="C2" s="429"/>
      <c r="D2" s="429"/>
      <c r="E2" s="429"/>
      <c r="F2" s="429"/>
      <c r="G2" s="429"/>
      <c r="H2" s="429"/>
      <c r="I2" s="429"/>
      <c r="J2" s="429"/>
      <c r="K2" s="43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1"/>
      <c r="C7" s="432"/>
      <c r="D7" s="432"/>
      <c r="E7" s="432"/>
      <c r="F7" s="432"/>
      <c r="G7" s="432"/>
      <c r="H7" s="432"/>
      <c r="I7" s="432"/>
      <c r="J7" s="432"/>
      <c r="K7" s="433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36" t="s">
        <v>8</v>
      </c>
      <c r="C17" s="437"/>
      <c r="D17" s="437"/>
      <c r="E17" s="437"/>
      <c r="F17" s="437"/>
      <c r="G17" s="437"/>
      <c r="H17" s="437"/>
      <c r="I17" s="437"/>
      <c r="J17" s="437"/>
      <c r="K17" s="438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1515.7620400000001</v>
      </c>
      <c r="G20" s="328">
        <f>G21+G22</f>
        <v>36638.883109999995</v>
      </c>
      <c r="H20" s="328"/>
      <c r="I20" s="328">
        <f>I22+I21</f>
        <v>65621.116890000005</v>
      </c>
      <c r="J20" s="329">
        <f>J22+J21</f>
        <v>29055.124490000002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102244</v>
      </c>
      <c r="E21" s="315">
        <v>101459</v>
      </c>
      <c r="F21" s="330">
        <v>1512.2820400000001</v>
      </c>
      <c r="G21" s="330">
        <v>36562.077109999998</v>
      </c>
      <c r="H21" s="330"/>
      <c r="I21" s="330">
        <f>E21-G21</f>
        <v>64896.922890000002</v>
      </c>
      <c r="J21" s="331">
        <v>29027.078990000002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801</v>
      </c>
      <c r="F22" s="332">
        <v>3.48</v>
      </c>
      <c r="G22" s="332">
        <v>76.805999999999997</v>
      </c>
      <c r="H22" s="332"/>
      <c r="I22" s="330">
        <f>E22-G22</f>
        <v>724.19399999999996</v>
      </c>
      <c r="J22" s="331">
        <v>28.045500000000001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12724.32332</v>
      </c>
      <c r="G23" s="328">
        <f>G24+G30+G31</f>
        <v>88553.640020000006</v>
      </c>
      <c r="H23" s="328"/>
      <c r="I23" s="328">
        <f>I24+I30+I31</f>
        <v>119844.35997999999</v>
      </c>
      <c r="J23" s="329">
        <f>J24+J30+J31</f>
        <v>92802.244879999998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10867.39588</v>
      </c>
      <c r="G24" s="334">
        <f>G25+G26+G27+G28</f>
        <v>71116.800950000004</v>
      </c>
      <c r="H24" s="334"/>
      <c r="I24" s="334">
        <f>I25+I26+I27+I28+I29</f>
        <v>90051.199049999996</v>
      </c>
      <c r="J24" s="335">
        <f>J25+J26+J27+J28+J29</f>
        <v>75416.779399999999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40115</v>
      </c>
      <c r="E25" s="317">
        <v>37955</v>
      </c>
      <c r="F25" s="336">
        <v>3328.4459099999999</v>
      </c>
      <c r="G25" s="336">
        <v>18790.421170000001</v>
      </c>
      <c r="H25" s="336"/>
      <c r="I25" s="336">
        <f>E25-G25+H25</f>
        <v>19164.578829999999</v>
      </c>
      <c r="J25" s="337">
        <v>21794.402699999999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44127</v>
      </c>
      <c r="E26" s="317">
        <v>40781</v>
      </c>
      <c r="F26" s="336">
        <v>3040.4620599999998</v>
      </c>
      <c r="G26" s="336">
        <v>22889.70434</v>
      </c>
      <c r="H26" s="336"/>
      <c r="I26" s="336">
        <f>E26-G26+H26</f>
        <v>17891.29566</v>
      </c>
      <c r="J26" s="337">
        <v>23597.635139999999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41044</v>
      </c>
      <c r="E27" s="317">
        <v>41211</v>
      </c>
      <c r="F27" s="336">
        <v>2307.6978899999999</v>
      </c>
      <c r="G27" s="336">
        <v>19897.223279999998</v>
      </c>
      <c r="H27" s="336"/>
      <c r="I27" s="336">
        <f>E27-G27+H27</f>
        <v>21313.776720000002</v>
      </c>
      <c r="J27" s="337">
        <v>20125.304319999999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82</v>
      </c>
      <c r="D28" s="317">
        <v>29866</v>
      </c>
      <c r="E28" s="317">
        <v>27635</v>
      </c>
      <c r="F28" s="336">
        <v>2190.7900199999999</v>
      </c>
      <c r="G28" s="336">
        <v>9539.4521600000007</v>
      </c>
      <c r="H28" s="336"/>
      <c r="I28" s="336">
        <f>E28-G28+H28</f>
        <v>18095.547839999999</v>
      </c>
      <c r="J28" s="337">
        <v>9899.4372399999993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27228</v>
      </c>
      <c r="E30" s="316">
        <v>27449</v>
      </c>
      <c r="F30" s="334">
        <v>231.85650000000001</v>
      </c>
      <c r="G30" s="334">
        <v>9559.1125100000008</v>
      </c>
      <c r="H30" s="336"/>
      <c r="I30" s="402">
        <f>E30-G30</f>
        <v>17889.887490000001</v>
      </c>
      <c r="J30" s="335">
        <v>8762.9818400000004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1625.0709400000001</v>
      </c>
      <c r="G31" s="334">
        <f>G32</f>
        <v>7877.7265600000001</v>
      </c>
      <c r="H31" s="336"/>
      <c r="I31" s="334">
        <f>I32+I33</f>
        <v>11903.273440000001</v>
      </c>
      <c r="J31" s="335">
        <f>J32</f>
        <v>8622.4836400000004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18330</v>
      </c>
      <c r="E32" s="317">
        <v>17911</v>
      </c>
      <c r="F32" s="336">
        <f>1855.07094-F36</f>
        <v>1625.0709400000001</v>
      </c>
      <c r="G32" s="336">
        <f>8107.72656-G36</f>
        <v>7877.7265600000001</v>
      </c>
      <c r="H32" s="336"/>
      <c r="I32" s="336">
        <f>E32-G32+H32</f>
        <v>10033.273440000001</v>
      </c>
      <c r="J32" s="337">
        <f>8754.48364-J36</f>
        <v>8622.4836400000004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5">
      <c r="B34" s="119"/>
      <c r="C34" s="173" t="s">
        <v>111</v>
      </c>
      <c r="D34" s="396">
        <v>2500</v>
      </c>
      <c r="E34" s="396">
        <v>2500</v>
      </c>
      <c r="F34" s="341">
        <v>132.04920000000001</v>
      </c>
      <c r="G34" s="341">
        <v>256.19839999999999</v>
      </c>
      <c r="H34" s="341"/>
      <c r="I34" s="370">
        <f t="shared" si="0"/>
        <v>2243.8015999999998</v>
      </c>
      <c r="J34" s="371">
        <v>521.46856000000002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933</v>
      </c>
      <c r="E35" s="319">
        <v>933</v>
      </c>
      <c r="F35" s="341">
        <v>118.68375</v>
      </c>
      <c r="G35" s="341">
        <v>234.91112000000001</v>
      </c>
      <c r="H35" s="320"/>
      <c r="I35" s="370">
        <f t="shared" si="0"/>
        <v>698.08888000000002</v>
      </c>
      <c r="J35" s="394">
        <v>281.31209999999999</v>
      </c>
      <c r="K35" s="128"/>
      <c r="L35" s="156"/>
      <c r="M35" s="156"/>
    </row>
    <row r="36" spans="1:13" ht="17.25" customHeight="1" thickBot="1" x14ac:dyDescent="0.35">
      <c r="B36" s="119"/>
      <c r="C36" s="173" t="s">
        <v>112</v>
      </c>
      <c r="D36" s="319">
        <v>3000</v>
      </c>
      <c r="E36" s="319">
        <v>3000</v>
      </c>
      <c r="F36" s="320">
        <v>230</v>
      </c>
      <c r="G36" s="320">
        <v>230</v>
      </c>
      <c r="H36" s="369"/>
      <c r="I36" s="370">
        <f t="shared" si="0"/>
        <v>2770</v>
      </c>
      <c r="J36" s="394">
        <v>132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131.70889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114</v>
      </c>
      <c r="D38" s="319">
        <v>0</v>
      </c>
      <c r="E38" s="319">
        <v>0</v>
      </c>
      <c r="F38" s="320"/>
      <c r="G38" s="320">
        <v>23</v>
      </c>
      <c r="H38" s="320"/>
      <c r="I38" s="370">
        <f t="shared" si="0"/>
        <v>-23</v>
      </c>
      <c r="J38" s="394">
        <v>-40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14852.527199999999</v>
      </c>
      <c r="G39" s="197">
        <f>G20+G23+G34+G35+G36+G37+G38</f>
        <v>132936.63264999999</v>
      </c>
      <c r="H39" s="197">
        <f>H25+H26+H27+H28+H32</f>
        <v>0</v>
      </c>
      <c r="I39" s="302">
        <f>I20+I23+I34+I35+I36+I37+I38</f>
        <v>191154.36735000001</v>
      </c>
      <c r="J39" s="198">
        <f>J20+J23+J34+J35+J36+J37+J38</f>
        <v>129752.15002999999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3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31" t="s">
        <v>1</v>
      </c>
      <c r="C47" s="432"/>
      <c r="D47" s="432"/>
      <c r="E47" s="432"/>
      <c r="F47" s="432"/>
      <c r="G47" s="432"/>
      <c r="H47" s="432"/>
      <c r="I47" s="432"/>
      <c r="J47" s="432"/>
      <c r="K47" s="433"/>
      <c r="L47" s="205"/>
      <c r="M47" s="205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23" t="s">
        <v>2</v>
      </c>
      <c r="D49" s="42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36" t="s">
        <v>8</v>
      </c>
      <c r="C55" s="437"/>
      <c r="D55" s="437"/>
      <c r="E55" s="437"/>
      <c r="F55" s="437"/>
      <c r="G55" s="437"/>
      <c r="H55" s="437"/>
      <c r="I55" s="437"/>
      <c r="J55" s="437"/>
      <c r="K55" s="438"/>
      <c r="L55" s="205"/>
      <c r="M55" s="205"/>
    </row>
    <row r="56" spans="2:13" s="3" customFormat="1" ht="63" thickBot="1" x14ac:dyDescent="0.35">
      <c r="B56" s="142"/>
      <c r="C56" s="178" t="s">
        <v>19</v>
      </c>
      <c r="D56" s="196" t="s">
        <v>20</v>
      </c>
      <c r="E56" s="194" t="str">
        <f>F19</f>
        <v>LANDET KVANTUM UKE 11</v>
      </c>
      <c r="F56" s="194" t="str">
        <f>G19</f>
        <v>LANDET KVANTUM T.O.M UKE 11</v>
      </c>
      <c r="G56" s="194" t="str">
        <f>I19</f>
        <v>RESTKVOTER</v>
      </c>
      <c r="H56" s="195" t="str">
        <f>J19</f>
        <v>LANDET KVANTUM T.O.M. UKE 11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72" t="s">
        <v>32</v>
      </c>
      <c r="D57" s="445">
        <v>5386</v>
      </c>
      <c r="E57" s="382">
        <v>17.882339999999999</v>
      </c>
      <c r="F57" s="347">
        <v>185.78555</v>
      </c>
      <c r="G57" s="447">
        <f>D57-F57-F58</f>
        <v>5109.9801700000007</v>
      </c>
      <c r="H57" s="380">
        <v>218.22206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46"/>
      <c r="E58" s="373">
        <v>0.36179</v>
      </c>
      <c r="F58" s="387">
        <v>90.234279999999998</v>
      </c>
      <c r="G58" s="448"/>
      <c r="H58" s="349">
        <v>167.84551999999999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96">
        <v>200</v>
      </c>
      <c r="E59" s="383">
        <v>2.8367900000000001</v>
      </c>
      <c r="F59" s="389">
        <v>13.37358</v>
      </c>
      <c r="G59" s="397">
        <f>D59-F59</f>
        <v>186.62642</v>
      </c>
      <c r="H59" s="301">
        <v>14.037649999999999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8">
        <v>8078</v>
      </c>
      <c r="E60" s="384">
        <f>E61+E62+E63</f>
        <v>3.3637999999999999</v>
      </c>
      <c r="F60" s="347">
        <f>F61+F62+F63</f>
        <v>41.608060000000002</v>
      </c>
      <c r="G60" s="387">
        <f>D60-F60</f>
        <v>8036.3919400000004</v>
      </c>
      <c r="H60" s="350">
        <f>H61+H62+H63</f>
        <v>25.702660000000002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40"/>
      <c r="E61" s="374">
        <v>2.3E-2</v>
      </c>
      <c r="F61" s="359">
        <v>4.1715</v>
      </c>
      <c r="G61" s="359"/>
      <c r="H61" s="360">
        <v>5.7913600000000001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40"/>
      <c r="E62" s="374">
        <v>2.4289999999999998</v>
      </c>
      <c r="F62" s="359">
        <v>23.623159999999999</v>
      </c>
      <c r="G62" s="359"/>
      <c r="H62" s="360">
        <v>11.9299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4" t="s">
        <v>35</v>
      </c>
      <c r="D63" s="241"/>
      <c r="E63" s="375">
        <v>0.91180000000000005</v>
      </c>
      <c r="F63" s="376">
        <v>13.8134</v>
      </c>
      <c r="G63" s="376"/>
      <c r="H63" s="381">
        <v>7.9813999999999998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302">
        <f>E57+E58+E59+E60+E64+E65</f>
        <v>24.44472</v>
      </c>
      <c r="F66" s="200">
        <f>F57+F58+F59+F60+F64+F65</f>
        <v>331.00147000000004</v>
      </c>
      <c r="G66" s="200">
        <f>D66-F66</f>
        <v>13423.998530000001</v>
      </c>
      <c r="H66" s="208">
        <f>H57+H58+H59+H60+H64+H65</f>
        <v>425.87223999999998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44" t="s">
        <v>120</v>
      </c>
      <c r="D67" s="444"/>
      <c r="E67" s="444"/>
      <c r="F67" s="444"/>
      <c r="G67" s="44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31" t="s">
        <v>1</v>
      </c>
      <c r="C72" s="432"/>
      <c r="D72" s="432"/>
      <c r="E72" s="432"/>
      <c r="F72" s="432"/>
      <c r="G72" s="432"/>
      <c r="H72" s="432"/>
      <c r="I72" s="432"/>
      <c r="J72" s="432"/>
      <c r="K72" s="433"/>
      <c r="L72" s="205"/>
      <c r="M72" s="205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34" t="s">
        <v>2</v>
      </c>
      <c r="D74" s="435"/>
      <c r="E74" s="434" t="s">
        <v>20</v>
      </c>
      <c r="F74" s="439"/>
      <c r="G74" s="434" t="s">
        <v>21</v>
      </c>
      <c r="H74" s="435"/>
      <c r="I74" s="156"/>
      <c r="J74" s="156"/>
      <c r="K74" s="115"/>
      <c r="L74" s="136"/>
      <c r="M74" s="136"/>
    </row>
    <row r="75" spans="2:13" ht="14.4" x14ac:dyDescent="0.3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4.4" x14ac:dyDescent="0.3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" thickBot="1" x14ac:dyDescent="0.35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5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3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3">
      <c r="B80" s="248"/>
      <c r="C80" s="443"/>
      <c r="D80" s="443"/>
      <c r="E80" s="443"/>
      <c r="F80" s="443"/>
      <c r="G80" s="443"/>
      <c r="H80" s="443"/>
      <c r="I80" s="255"/>
      <c r="J80" s="256"/>
      <c r="K80" s="253"/>
      <c r="L80" s="256"/>
      <c r="M80" s="118"/>
    </row>
    <row r="81" spans="1:13" ht="6" customHeight="1" thickBot="1" x14ac:dyDescent="0.35">
      <c r="B81" s="248"/>
      <c r="C81" s="443"/>
      <c r="D81" s="443"/>
      <c r="E81" s="443"/>
      <c r="F81" s="443"/>
      <c r="G81" s="443"/>
      <c r="H81" s="443"/>
      <c r="I81" s="256"/>
      <c r="J81" s="256"/>
      <c r="K81" s="253"/>
      <c r="L81" s="256"/>
      <c r="M81" s="118"/>
    </row>
    <row r="82" spans="1:13" ht="14.1" customHeight="1" x14ac:dyDescent="0.3">
      <c r="B82" s="440" t="s">
        <v>8</v>
      </c>
      <c r="C82" s="441"/>
      <c r="D82" s="441"/>
      <c r="E82" s="441"/>
      <c r="F82" s="441"/>
      <c r="G82" s="441"/>
      <c r="H82" s="441"/>
      <c r="I82" s="441"/>
      <c r="J82" s="441"/>
      <c r="K82" s="442"/>
      <c r="L82" s="293"/>
      <c r="M82" s="205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11</v>
      </c>
      <c r="G84" s="194" t="str">
        <f>G19</f>
        <v>LANDET KVANTUM T.O.M UKE 11</v>
      </c>
      <c r="H84" s="194" t="str">
        <f>I19</f>
        <v>RESTKVOTER</v>
      </c>
      <c r="I84" s="195" t="str">
        <f>J19</f>
        <v>LANDET KVANTUM T.O.M. UKE 11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3365.3823399999997</v>
      </c>
      <c r="G85" s="328">
        <f>G86+G87</f>
        <v>9560.2414100000005</v>
      </c>
      <c r="H85" s="328">
        <f>H86+H87</f>
        <v>28132.758589999998</v>
      </c>
      <c r="I85" s="329">
        <f>I86+I87</f>
        <v>13552.867119999999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60" t="s">
        <v>12</v>
      </c>
      <c r="D86" s="315">
        <v>38396</v>
      </c>
      <c r="E86" s="315">
        <v>36868</v>
      </c>
      <c r="F86" s="330">
        <v>3353.7021399999999</v>
      </c>
      <c r="G86" s="330">
        <v>9506.2224100000003</v>
      </c>
      <c r="H86" s="330">
        <f>E86-G86</f>
        <v>27361.777589999998</v>
      </c>
      <c r="I86" s="331">
        <v>13507.97892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4" t="s">
        <v>11</v>
      </c>
      <c r="D87" s="324">
        <v>750</v>
      </c>
      <c r="E87" s="324">
        <v>825</v>
      </c>
      <c r="F87" s="332">
        <v>11.680199999999999</v>
      </c>
      <c r="G87" s="332">
        <v>54.018999999999998</v>
      </c>
      <c r="H87" s="332">
        <f>E87-G87</f>
        <v>770.98099999999999</v>
      </c>
      <c r="I87" s="333">
        <v>44.888199999999998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1130.72111</v>
      </c>
      <c r="G88" s="328">
        <f t="shared" si="2"/>
        <v>12802.702710000001</v>
      </c>
      <c r="H88" s="328">
        <f>H89+H94+H95</f>
        <v>56228.297290000002</v>
      </c>
      <c r="I88" s="329">
        <f t="shared" si="2"/>
        <v>13597.098070000002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852.00262000000009</v>
      </c>
      <c r="G89" s="334">
        <f t="shared" si="4"/>
        <v>8948.2297500000004</v>
      </c>
      <c r="H89" s="334">
        <f>H90+H91+H92+H93</f>
        <v>44093.770250000001</v>
      </c>
      <c r="I89" s="335">
        <f t="shared" si="4"/>
        <v>8223.4704300000012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22</v>
      </c>
      <c r="D90" s="317">
        <v>12994</v>
      </c>
      <c r="E90" s="317">
        <v>14541</v>
      </c>
      <c r="F90" s="336">
        <v>86.671419999999998</v>
      </c>
      <c r="G90" s="336">
        <v>2051.5878299999999</v>
      </c>
      <c r="H90" s="336">
        <f t="shared" ref="H90:H98" si="5">E90-G90</f>
        <v>12489.41217</v>
      </c>
      <c r="I90" s="337">
        <v>2226.5110500000001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23</v>
      </c>
      <c r="D91" s="317">
        <v>13406</v>
      </c>
      <c r="E91" s="317">
        <v>14922</v>
      </c>
      <c r="F91" s="336">
        <v>193.50798</v>
      </c>
      <c r="G91" s="336">
        <v>3466.5254500000001</v>
      </c>
      <c r="H91" s="336">
        <f t="shared" si="5"/>
        <v>11455.474549999999</v>
      </c>
      <c r="I91" s="337">
        <v>2971.5831600000001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24</v>
      </c>
      <c r="D92" s="317">
        <v>13896</v>
      </c>
      <c r="E92" s="317">
        <v>15480</v>
      </c>
      <c r="F92" s="336">
        <v>389.77429000000001</v>
      </c>
      <c r="G92" s="336">
        <v>2607.9292700000001</v>
      </c>
      <c r="H92" s="336">
        <f t="shared" si="5"/>
        <v>12872.070729999999</v>
      </c>
      <c r="I92" s="337">
        <v>2770.9082800000001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5" t="s">
        <v>82</v>
      </c>
      <c r="D93" s="317">
        <v>8460</v>
      </c>
      <c r="E93" s="317">
        <v>8099</v>
      </c>
      <c r="F93" s="336">
        <v>182.04893000000001</v>
      </c>
      <c r="G93" s="336">
        <v>822.18719999999996</v>
      </c>
      <c r="H93" s="336">
        <f t="shared" si="5"/>
        <v>7276.8127999999997</v>
      </c>
      <c r="I93" s="337">
        <v>254.46794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6" t="s">
        <v>29</v>
      </c>
      <c r="D94" s="316">
        <v>11497</v>
      </c>
      <c r="E94" s="316">
        <v>10822</v>
      </c>
      <c r="F94" s="334">
        <v>247.99180000000001</v>
      </c>
      <c r="G94" s="334">
        <v>3343.4882299999999</v>
      </c>
      <c r="H94" s="334">
        <f t="shared" si="5"/>
        <v>7478.5117700000001</v>
      </c>
      <c r="I94" s="335">
        <v>4873.0338300000003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7" t="s">
        <v>79</v>
      </c>
      <c r="D95" s="322">
        <v>5109</v>
      </c>
      <c r="E95" s="322">
        <v>5167</v>
      </c>
      <c r="F95" s="345">
        <v>30.726690000000001</v>
      </c>
      <c r="G95" s="345">
        <v>510.98473000000001</v>
      </c>
      <c r="H95" s="345">
        <f t="shared" si="5"/>
        <v>4656.0152699999999</v>
      </c>
      <c r="I95" s="346">
        <v>500.59381000000002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96">
        <v>351</v>
      </c>
      <c r="E96" s="396">
        <v>351</v>
      </c>
      <c r="F96" s="341">
        <v>3.9806400000000002</v>
      </c>
      <c r="G96" s="341">
        <v>7.34232</v>
      </c>
      <c r="H96" s="341">
        <f t="shared" si="5"/>
        <v>343.65768000000003</v>
      </c>
      <c r="I96" s="342">
        <v>16.778639999999999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9">
        <v>300</v>
      </c>
      <c r="E97" s="319">
        <v>300</v>
      </c>
      <c r="F97" s="320">
        <v>3.5707200000000001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8" t="s">
        <v>117</v>
      </c>
      <c r="D98" s="319"/>
      <c r="E98" s="319"/>
      <c r="F98" s="320">
        <v>1</v>
      </c>
      <c r="G98" s="320">
        <v>7</v>
      </c>
      <c r="H98" s="320">
        <f t="shared" si="5"/>
        <v>-7</v>
      </c>
      <c r="I98" s="323">
        <v>13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4504.6548099999991</v>
      </c>
      <c r="G99" s="395">
        <f t="shared" si="6"/>
        <v>22677.28644</v>
      </c>
      <c r="H99" s="222">
        <f>H85+H88+H96+H97+H98</f>
        <v>84697.713560000004</v>
      </c>
      <c r="I99" s="198">
        <f>I85+I88+I96+I97+I98</f>
        <v>27479.743830000003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31" t="s">
        <v>1</v>
      </c>
      <c r="C106" s="432"/>
      <c r="D106" s="432"/>
      <c r="E106" s="432"/>
      <c r="F106" s="432"/>
      <c r="G106" s="432"/>
      <c r="H106" s="432"/>
      <c r="I106" s="432"/>
      <c r="J106" s="432"/>
      <c r="K106" s="433"/>
      <c r="L106" s="205"/>
      <c r="M106" s="205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34" t="s">
        <v>2</v>
      </c>
      <c r="D108" s="435"/>
      <c r="E108" s="434" t="s">
        <v>20</v>
      </c>
      <c r="F108" s="435"/>
      <c r="G108" s="434" t="s">
        <v>21</v>
      </c>
      <c r="H108" s="43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36" t="s">
        <v>8</v>
      </c>
      <c r="C116" s="437"/>
      <c r="D116" s="437"/>
      <c r="E116" s="437"/>
      <c r="F116" s="437"/>
      <c r="G116" s="437"/>
      <c r="H116" s="437"/>
      <c r="I116" s="437"/>
      <c r="J116" s="437"/>
      <c r="K116" s="438"/>
      <c r="L116" s="205"/>
      <c r="M116" s="205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11</v>
      </c>
      <c r="G118" s="194" t="str">
        <f>G19</f>
        <v>LANDET KVANTUM T.O.M UKE 11</v>
      </c>
      <c r="H118" s="194" t="str">
        <f>I19</f>
        <v>RESTKVOTER</v>
      </c>
      <c r="I118" s="195" t="str">
        <f>J19</f>
        <v>LANDET KVANTUM T.O.M. UKE 11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1920.41435</v>
      </c>
      <c r="G119" s="232">
        <f t="shared" si="8"/>
        <v>16831.37959</v>
      </c>
      <c r="H119" s="347">
        <f t="shared" si="8"/>
        <v>15407.15149</v>
      </c>
      <c r="I119" s="350">
        <f t="shared" si="8"/>
        <v>16276.939620000001</v>
      </c>
      <c r="J119" s="156"/>
      <c r="K119" s="128"/>
      <c r="L119" s="156"/>
      <c r="M119" s="156"/>
    </row>
    <row r="120" spans="2:13" ht="14.1" customHeight="1" x14ac:dyDescent="0.3">
      <c r="B120" s="9"/>
      <c r="C120" s="260" t="s">
        <v>12</v>
      </c>
      <c r="D120" s="244">
        <v>45176</v>
      </c>
      <c r="E120" s="244">
        <v>41220</v>
      </c>
      <c r="F120" s="244">
        <v>1371.85196</v>
      </c>
      <c r="G120" s="244">
        <v>14631.74087</v>
      </c>
      <c r="H120" s="351">
        <v>13256.07516</v>
      </c>
      <c r="I120" s="352">
        <v>13785.12378</v>
      </c>
      <c r="J120" s="156"/>
      <c r="K120" s="128"/>
      <c r="L120" s="156"/>
      <c r="M120" s="156"/>
    </row>
    <row r="121" spans="2:13" ht="14.1" customHeight="1" x14ac:dyDescent="0.3">
      <c r="B121" s="9"/>
      <c r="C121" s="260" t="s">
        <v>11</v>
      </c>
      <c r="D121" s="244">
        <v>10794</v>
      </c>
      <c r="E121" s="244">
        <v>10337</v>
      </c>
      <c r="F121" s="244">
        <v>548.56239000000005</v>
      </c>
      <c r="G121" s="244">
        <v>2199.6387199999999</v>
      </c>
      <c r="H121" s="351">
        <v>1651.0763300000001</v>
      </c>
      <c r="I121" s="352">
        <v>2491.8158400000002</v>
      </c>
      <c r="J121" s="156"/>
      <c r="K121" s="128"/>
      <c r="L121" s="156"/>
      <c r="M121" s="156"/>
    </row>
    <row r="122" spans="2:13" ht="15" thickBot="1" x14ac:dyDescent="0.35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2" t="s">
        <v>38</v>
      </c>
      <c r="D123" s="295">
        <v>38155</v>
      </c>
      <c r="E123" s="295">
        <v>34652</v>
      </c>
      <c r="F123" s="295">
        <v>0</v>
      </c>
      <c r="G123" s="295">
        <v>189.80817999999999</v>
      </c>
      <c r="H123" s="298">
        <f>E123-G123</f>
        <v>34462.19182</v>
      </c>
      <c r="I123" s="300">
        <f>576.57574+2.2693</f>
        <v>578.84504000000004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2631.1777800000004</v>
      </c>
      <c r="G124" s="226">
        <f>G133+G130+G125</f>
        <v>19400.006570000001</v>
      </c>
      <c r="H124" s="355">
        <f>H125+H130+H133</f>
        <v>34241.993430000002</v>
      </c>
      <c r="I124" s="356">
        <f>I125+I130+I133</f>
        <v>21912.203679999999</v>
      </c>
      <c r="J124" s="118"/>
      <c r="K124" s="128"/>
      <c r="L124" s="156"/>
      <c r="M124" s="156"/>
    </row>
    <row r="125" spans="2:13" ht="15.75" customHeight="1" x14ac:dyDescent="0.3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1219.7156300000001</v>
      </c>
      <c r="G125" s="377">
        <f>G126+G127+G129+G128</f>
        <v>14523.979080000001</v>
      </c>
      <c r="H125" s="357">
        <f>H126+H127+H128+H129</f>
        <v>25985.020919999999</v>
      </c>
      <c r="I125" s="358">
        <f>I126+I127+I128+I129</f>
        <v>16700.651870000002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5" t="s">
        <v>22</v>
      </c>
      <c r="D126" s="240">
        <v>11917</v>
      </c>
      <c r="E126" s="240">
        <v>12976</v>
      </c>
      <c r="F126" s="240">
        <v>177.42723000000001</v>
      </c>
      <c r="G126" s="240">
        <v>3090.9978900000001</v>
      </c>
      <c r="H126" s="359">
        <f t="shared" ref="H126:H138" si="9">E126-G126</f>
        <v>9885.0021099999994</v>
      </c>
      <c r="I126" s="360">
        <v>3221.0696400000002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5" t="s">
        <v>23</v>
      </c>
      <c r="D127" s="240">
        <v>12852</v>
      </c>
      <c r="E127" s="240">
        <v>10724</v>
      </c>
      <c r="F127" s="240">
        <v>363.19636000000003</v>
      </c>
      <c r="G127" s="240">
        <v>4662.0103799999997</v>
      </c>
      <c r="H127" s="359">
        <f t="shared" si="9"/>
        <v>6061.9896200000003</v>
      </c>
      <c r="I127" s="360">
        <v>5319.5549700000001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5" t="s">
        <v>24</v>
      </c>
      <c r="D128" s="240">
        <v>11166</v>
      </c>
      <c r="E128" s="240">
        <v>8990</v>
      </c>
      <c r="F128" s="240">
        <v>330.14634000000001</v>
      </c>
      <c r="G128" s="240">
        <v>4387.2275600000003</v>
      </c>
      <c r="H128" s="359">
        <f t="shared" si="9"/>
        <v>4602.7724399999997</v>
      </c>
      <c r="I128" s="360">
        <v>5162.2981799999998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5" t="s">
        <v>82</v>
      </c>
      <c r="D129" s="240">
        <v>9034</v>
      </c>
      <c r="E129" s="240">
        <v>7819</v>
      </c>
      <c r="F129" s="240">
        <v>348.94569999999999</v>
      </c>
      <c r="G129" s="240">
        <v>2383.74325</v>
      </c>
      <c r="H129" s="359">
        <f t="shared" si="9"/>
        <v>5435.2567500000005</v>
      </c>
      <c r="I129" s="360">
        <v>2997.7290800000001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6" t="s">
        <v>18</v>
      </c>
      <c r="D130" s="233">
        <f>D132+D131</f>
        <v>6380</v>
      </c>
      <c r="E130" s="233">
        <v>5924</v>
      </c>
      <c r="F130" s="233">
        <v>1247.07925</v>
      </c>
      <c r="G130" s="233">
        <v>3180.1839</v>
      </c>
      <c r="H130" s="361">
        <f t="shared" si="9"/>
        <v>2743.8161</v>
      </c>
      <c r="I130" s="362">
        <v>3315.1707000000001</v>
      </c>
      <c r="J130" s="39"/>
      <c r="K130" s="128"/>
      <c r="L130" s="156"/>
      <c r="M130" s="156"/>
    </row>
    <row r="131" spans="2:13" ht="14.1" customHeight="1" x14ac:dyDescent="0.3">
      <c r="B131" s="9"/>
      <c r="C131" s="265" t="s">
        <v>40</v>
      </c>
      <c r="D131" s="240">
        <v>5880</v>
      </c>
      <c r="E131" s="240">
        <f>E130-500</f>
        <v>5424</v>
      </c>
      <c r="F131" s="240">
        <v>1247.07925</v>
      </c>
      <c r="G131" s="240">
        <v>3170.4690000000001</v>
      </c>
      <c r="H131" s="359">
        <f t="shared" si="9"/>
        <v>2253.5309999999999</v>
      </c>
      <c r="I131" s="360">
        <v>3303.0108</v>
      </c>
      <c r="J131" s="118"/>
      <c r="K131" s="128"/>
      <c r="L131" s="156"/>
      <c r="M131" s="156"/>
    </row>
    <row r="132" spans="2:13" ht="14.1" customHeight="1" x14ac:dyDescent="0.3">
      <c r="B132" s="20"/>
      <c r="C132" s="265" t="s">
        <v>41</v>
      </c>
      <c r="D132" s="240">
        <v>500</v>
      </c>
      <c r="E132" s="240">
        <v>500</v>
      </c>
      <c r="F132" s="240">
        <f>F130-F131</f>
        <v>0</v>
      </c>
      <c r="G132" s="240">
        <f>G130-G131</f>
        <v>9.7148999999999432</v>
      </c>
      <c r="H132" s="359">
        <f t="shared" si="9"/>
        <v>490.28510000000006</v>
      </c>
      <c r="I132" s="360">
        <f>I130-I131</f>
        <v>12.159900000000107</v>
      </c>
      <c r="J132" s="39"/>
      <c r="K132" s="128"/>
      <c r="L132" s="156"/>
      <c r="M132" s="156"/>
    </row>
    <row r="133" spans="2:13" ht="15" thickBot="1" x14ac:dyDescent="0.35">
      <c r="B133" s="9"/>
      <c r="C133" s="267" t="s">
        <v>79</v>
      </c>
      <c r="D133" s="257">
        <v>8119</v>
      </c>
      <c r="E133" s="257">
        <v>7209</v>
      </c>
      <c r="F133" s="257">
        <v>164.38290000000001</v>
      </c>
      <c r="G133" s="257">
        <v>1695.8435899999999</v>
      </c>
      <c r="H133" s="363">
        <f t="shared" si="9"/>
        <v>5513.1564099999996</v>
      </c>
      <c r="I133" s="364">
        <v>1896.38111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3" t="s">
        <v>13</v>
      </c>
      <c r="D134" s="226">
        <v>139</v>
      </c>
      <c r="E134" s="226">
        <f>D134</f>
        <v>139</v>
      </c>
      <c r="F134" s="226">
        <v>3.7751000000000001</v>
      </c>
      <c r="G134" s="226">
        <v>11.532349999999999</v>
      </c>
      <c r="H134" s="378">
        <f t="shared" si="9"/>
        <v>127.46765000000001</v>
      </c>
      <c r="I134" s="379">
        <v>11.03215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8" t="s">
        <v>42</v>
      </c>
      <c r="D135" s="296">
        <v>250</v>
      </c>
      <c r="E135" s="296">
        <v>250</v>
      </c>
      <c r="F135" s="296">
        <v>12.768079999999999</v>
      </c>
      <c r="G135" s="296">
        <v>97.004450000000006</v>
      </c>
      <c r="H135" s="299">
        <f t="shared" si="9"/>
        <v>152.99554999999998</v>
      </c>
      <c r="I135" s="301">
        <v>92.618740000000003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8" t="s">
        <v>65</v>
      </c>
      <c r="D136" s="226">
        <v>2000</v>
      </c>
      <c r="E136" s="226">
        <v>2000</v>
      </c>
      <c r="F136" s="226">
        <v>0</v>
      </c>
      <c r="G136" s="226">
        <v>2000</v>
      </c>
      <c r="H136" s="230">
        <f>E136-G136</f>
        <v>0</v>
      </c>
      <c r="I136" s="231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9" t="s">
        <v>14</v>
      </c>
      <c r="D137" s="225"/>
      <c r="E137" s="225"/>
      <c r="F137" s="225"/>
      <c r="G137" s="225">
        <v>383</v>
      </c>
      <c r="H137" s="234">
        <f t="shared" si="9"/>
        <v>-383</v>
      </c>
      <c r="I137" s="297">
        <v>424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4568.1353100000006</v>
      </c>
      <c r="G138" s="186">
        <f>G119+G123+G124+G134+G135+G136+G137</f>
        <v>38912.731140000004</v>
      </c>
      <c r="H138" s="200">
        <f t="shared" si="9"/>
        <v>103827.26886</v>
      </c>
      <c r="I138" s="198">
        <f>I119+I122+I123+I124+I134+I135+I136+I137</f>
        <v>41295.639229999993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5">
      <c r="B148" s="119"/>
      <c r="C148" s="423" t="s">
        <v>2</v>
      </c>
      <c r="D148" s="42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11</v>
      </c>
      <c r="F157" s="69" t="str">
        <f>G19</f>
        <v>LANDET KVANTUM T.O.M UKE 11</v>
      </c>
      <c r="G157" s="69" t="str">
        <f>I19</f>
        <v>RESTKVOTER</v>
      </c>
      <c r="H157" s="92" t="str">
        <f>J19</f>
        <v>LANDET KVANTUM T.O.M. UKE 11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120.6888</v>
      </c>
      <c r="F158" s="183">
        <v>1403.4179999999999</v>
      </c>
      <c r="G158" s="183">
        <f>D158-F158</f>
        <v>34681.582000000002</v>
      </c>
      <c r="H158" s="220">
        <v>2244.4810400000001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>
        <v>0.31842999999999999</v>
      </c>
      <c r="F159" s="183">
        <v>3.1890000000000001</v>
      </c>
      <c r="G159" s="183">
        <f>D159-F159</f>
        <v>96.811000000000007</v>
      </c>
      <c r="H159" s="220">
        <v>1.704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121.00723000000001</v>
      </c>
      <c r="F161" s="185">
        <f>SUM(F158:F160)</f>
        <v>1406.607</v>
      </c>
      <c r="G161" s="185">
        <f>D161-F161</f>
        <v>34812.392999999996</v>
      </c>
      <c r="H161" s="207">
        <f>SUM(H158:H160)</f>
        <v>2246.1850400000003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23" t="s">
        <v>2</v>
      </c>
      <c r="D166" s="424"/>
      <c r="E166" s="423" t="s">
        <v>53</v>
      </c>
      <c r="F166" s="424"/>
      <c r="G166" s="423" t="s">
        <v>54</v>
      </c>
      <c r="H166" s="42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25" t="s">
        <v>8</v>
      </c>
      <c r="C175" s="426"/>
      <c r="D175" s="426"/>
      <c r="E175" s="426"/>
      <c r="F175" s="426"/>
      <c r="G175" s="426"/>
      <c r="H175" s="426"/>
      <c r="I175" s="426"/>
      <c r="J175" s="426"/>
      <c r="K175" s="42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11</v>
      </c>
      <c r="G177" s="69" t="str">
        <f>G19</f>
        <v>LANDET KVANTUM T.O.M UKE 11</v>
      </c>
      <c r="H177" s="69" t="str">
        <f>I19</f>
        <v>RESTKVOTER</v>
      </c>
      <c r="I177" s="92" t="str">
        <f>J19</f>
        <v>LANDET KVANTUM T.O.M. UKE 11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501.51957000000004</v>
      </c>
      <c r="G178" s="227">
        <f t="shared" si="11"/>
        <v>1824.2482</v>
      </c>
      <c r="H178" s="305">
        <f t="shared" si="11"/>
        <v>28464.751799999998</v>
      </c>
      <c r="I178" s="310">
        <f>I179+I180+I181+I182</f>
        <v>5071.705109999999</v>
      </c>
      <c r="J178" s="80"/>
      <c r="K178" s="57"/>
      <c r="L178" s="192"/>
      <c r="M178" s="192"/>
    </row>
    <row r="179" spans="1:13" ht="14.1" customHeight="1" x14ac:dyDescent="0.3">
      <c r="B179" s="49"/>
      <c r="C179" s="294" t="s">
        <v>72</v>
      </c>
      <c r="D179" s="288">
        <v>16288</v>
      </c>
      <c r="E179" s="288">
        <v>18521</v>
      </c>
      <c r="F179" s="288"/>
      <c r="G179" s="288">
        <v>826.20555999999999</v>
      </c>
      <c r="H179" s="303">
        <f t="shared" ref="H179:H184" si="12">E179-G179</f>
        <v>17694.794440000001</v>
      </c>
      <c r="I179" s="308">
        <v>4297.5333499999997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8">
        <v>4239</v>
      </c>
      <c r="E180" s="288">
        <v>4820</v>
      </c>
      <c r="F180" s="288">
        <v>450.94184999999999</v>
      </c>
      <c r="G180" s="288">
        <v>613.50210000000004</v>
      </c>
      <c r="H180" s="303">
        <f t="shared" si="12"/>
        <v>4206.4979000000003</v>
      </c>
      <c r="I180" s="308">
        <v>101.2122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8">
        <v>1561</v>
      </c>
      <c r="E181" s="288">
        <v>1617</v>
      </c>
      <c r="F181" s="288">
        <v>47.210520000000002</v>
      </c>
      <c r="G181" s="288">
        <v>352.73354</v>
      </c>
      <c r="H181" s="303">
        <f t="shared" si="12"/>
        <v>1264.2664600000001</v>
      </c>
      <c r="I181" s="308">
        <v>630.84235999999999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90" t="s">
        <v>106</v>
      </c>
      <c r="D182" s="391">
        <v>5124</v>
      </c>
      <c r="E182" s="391">
        <v>5331</v>
      </c>
      <c r="F182" s="391">
        <v>3.3672</v>
      </c>
      <c r="G182" s="391">
        <v>31.806999999999999</v>
      </c>
      <c r="H182" s="392">
        <f t="shared" si="12"/>
        <v>5299.1930000000002</v>
      </c>
      <c r="I182" s="393">
        <v>42.117199999999997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9">
        <v>5500</v>
      </c>
      <c r="E183" s="289">
        <v>5500</v>
      </c>
      <c r="F183" s="289"/>
      <c r="G183" s="289">
        <v>1.1830000000000001</v>
      </c>
      <c r="H183" s="307">
        <f t="shared" si="12"/>
        <v>5498.817</v>
      </c>
      <c r="I183" s="416">
        <v>37.442860000000003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7">
        <v>8000</v>
      </c>
      <c r="E184" s="227">
        <v>8000</v>
      </c>
      <c r="F184" s="227">
        <f>F185+F186</f>
        <v>9.7114499999999992</v>
      </c>
      <c r="G184" s="227">
        <f>G185+G186</f>
        <v>1237.5626600000001</v>
      </c>
      <c r="H184" s="305">
        <f t="shared" si="12"/>
        <v>6762.4373400000004</v>
      </c>
      <c r="I184" s="310">
        <f>I185+I186</f>
        <v>989.79107999999997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8"/>
      <c r="E185" s="288"/>
      <c r="F185" s="288"/>
      <c r="G185" s="288">
        <v>290.21832000000001</v>
      </c>
      <c r="H185" s="303"/>
      <c r="I185" s="308">
        <v>156.66564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9"/>
      <c r="E186" s="229"/>
      <c r="F186" s="229">
        <v>9.7114499999999992</v>
      </c>
      <c r="G186" s="229">
        <v>947.34433999999999</v>
      </c>
      <c r="H186" s="306"/>
      <c r="I186" s="311">
        <v>833.12544000000003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9">
        <v>10</v>
      </c>
      <c r="E187" s="289">
        <v>10</v>
      </c>
      <c r="F187" s="289"/>
      <c r="G187" s="289">
        <v>0.36299999999999999</v>
      </c>
      <c r="H187" s="307">
        <f>E187-G187</f>
        <v>9.6370000000000005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8"/>
      <c r="E188" s="228"/>
      <c r="F188" s="228">
        <v>0.76571</v>
      </c>
      <c r="G188" s="228">
        <v>17.412870000000002</v>
      </c>
      <c r="H188" s="304">
        <f>E188-G188</f>
        <v>-17.412870000000002</v>
      </c>
      <c r="I188" s="309">
        <v>15.718830000000001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511.99673000000007</v>
      </c>
      <c r="G189" s="186">
        <f>G178+G183+G184+G187+G188</f>
        <v>3080.76973</v>
      </c>
      <c r="H189" s="200">
        <f>H178+H183+H184+H187+H188</f>
        <v>40718.23027</v>
      </c>
      <c r="I189" s="198">
        <f>I178+I183+I184+I187+I188</f>
        <v>6114.9010299999991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" thickBot="1" x14ac:dyDescent="0.35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20" t="s">
        <v>1</v>
      </c>
      <c r="C195" s="421"/>
      <c r="D195" s="421"/>
      <c r="E195" s="421"/>
      <c r="F195" s="421"/>
      <c r="G195" s="421"/>
      <c r="H195" s="421"/>
      <c r="I195" s="421"/>
      <c r="J195" s="421"/>
      <c r="K195" s="42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23" t="s">
        <v>2</v>
      </c>
      <c r="D197" s="42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25" t="s">
        <v>8</v>
      </c>
      <c r="C205" s="426"/>
      <c r="D205" s="426"/>
      <c r="E205" s="426"/>
      <c r="F205" s="426"/>
      <c r="G205" s="426"/>
      <c r="H205" s="426"/>
      <c r="I205" s="426"/>
      <c r="J205" s="426"/>
      <c r="K205" s="42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11</v>
      </c>
      <c r="F207" s="69" t="str">
        <f>G19</f>
        <v>LANDET KVANTUM T.O.M UKE 11</v>
      </c>
      <c r="G207" s="69" t="str">
        <f>I19</f>
        <v>RESTKVOTER</v>
      </c>
      <c r="H207" s="92" t="str">
        <f>J19</f>
        <v>LANDET KVANTUM T.O.M. UKE 11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4.4188599999999996</v>
      </c>
      <c r="F208" s="183">
        <v>33.529170000000001</v>
      </c>
      <c r="G208" s="183">
        <f>D208-F208</f>
        <v>666.47082999999998</v>
      </c>
      <c r="H208" s="220">
        <v>116.255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5.4156899999999997</v>
      </c>
      <c r="F209" s="183">
        <v>348.16735999999997</v>
      </c>
      <c r="G209" s="183">
        <f t="shared" ref="G209:G211" si="13">D209-F209</f>
        <v>1021.8326400000001</v>
      </c>
      <c r="H209" s="220">
        <v>744.26966000000004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1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1">
        <v>6.7989999999999995E-2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9.8345500000000001</v>
      </c>
      <c r="F212" s="185">
        <f>SUM(F208:F211)</f>
        <v>382.56160999999997</v>
      </c>
      <c r="G212" s="185">
        <f>D212-F212</f>
        <v>1737.43839</v>
      </c>
      <c r="H212" s="207">
        <f>H208+H209+H210+H211</f>
        <v>862.15173000000004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20" t="s">
        <v>1</v>
      </c>
      <c r="C223" s="421"/>
      <c r="D223" s="421"/>
      <c r="E223" s="421"/>
      <c r="F223" s="421"/>
      <c r="G223" s="421"/>
      <c r="H223" s="421"/>
      <c r="I223" s="421"/>
      <c r="J223" s="421"/>
      <c r="K223" s="42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23" t="s">
        <v>93</v>
      </c>
      <c r="D225" s="42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5" t="s">
        <v>31</v>
      </c>
      <c r="D229" s="276">
        <f>SUM(D226:D228)</f>
        <v>6329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5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25" t="s">
        <v>8</v>
      </c>
      <c r="C232" s="426"/>
      <c r="D232" s="426"/>
      <c r="E232" s="426"/>
      <c r="F232" s="426"/>
      <c r="G232" s="426"/>
      <c r="H232" s="426"/>
      <c r="I232" s="426"/>
      <c r="J232" s="426"/>
      <c r="K232" s="42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403" t="s">
        <v>87</v>
      </c>
      <c r="D234" s="404" t="s">
        <v>88</v>
      </c>
      <c r="E234" s="405" t="str">
        <f>E207</f>
        <v>LANDET KVANTUM UKE 11</v>
      </c>
      <c r="F234" s="405" t="str">
        <f>F207</f>
        <v>LANDET KVANTUM T.O.M UKE 11</v>
      </c>
      <c r="G234" s="405" t="s">
        <v>62</v>
      </c>
      <c r="H234" s="406" t="str">
        <f>H207</f>
        <v>LANDET KVANTUM T.O.M. UKE 11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17">
        <v>2427</v>
      </c>
      <c r="E235" s="407">
        <f>SUM(E236:E237)</f>
        <v>114.60499999999999</v>
      </c>
      <c r="F235" s="407">
        <f>SUM(F236:F237)</f>
        <v>1348.7385300000001</v>
      </c>
      <c r="G235" s="417">
        <f>D235-F235</f>
        <v>1078.2614699999999</v>
      </c>
      <c r="H235" s="407">
        <f>SUM(H236:H237)</f>
        <v>1040.22605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408" t="s">
        <v>78</v>
      </c>
      <c r="D236" s="418"/>
      <c r="E236" s="409">
        <v>88.978099999999998</v>
      </c>
      <c r="F236" s="409">
        <v>1148.95039</v>
      </c>
      <c r="G236" s="418"/>
      <c r="H236" s="409">
        <v>840.75504999999998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408" t="s">
        <v>79</v>
      </c>
      <c r="D237" s="419"/>
      <c r="E237" s="410">
        <v>25.626899999999999</v>
      </c>
      <c r="F237" s="410">
        <v>199.78814</v>
      </c>
      <c r="G237" s="419"/>
      <c r="H237" s="410">
        <v>199.471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17">
        <v>1213</v>
      </c>
      <c r="E238" s="407">
        <f>SUM(E239:E240)</f>
        <v>0</v>
      </c>
      <c r="F238" s="407">
        <f>SUM(F239:F240)</f>
        <v>0</v>
      </c>
      <c r="G238" s="417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408" t="s">
        <v>78</v>
      </c>
      <c r="D239" s="418"/>
      <c r="E239" s="409"/>
      <c r="F239" s="409"/>
      <c r="G239" s="418"/>
      <c r="H239" s="409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408" t="s">
        <v>79</v>
      </c>
      <c r="D240" s="419"/>
      <c r="E240" s="410"/>
      <c r="F240" s="410"/>
      <c r="G240" s="419"/>
      <c r="H240" s="410"/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17">
        <v>0</v>
      </c>
      <c r="E241" s="407">
        <f>SUM(E242:E243)</f>
        <v>0</v>
      </c>
      <c r="F241" s="407">
        <f>SUM(F242:F243)</f>
        <v>0</v>
      </c>
      <c r="G241" s="417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408" t="s">
        <v>78</v>
      </c>
      <c r="D242" s="418"/>
      <c r="E242" s="409"/>
      <c r="F242" s="409"/>
      <c r="G242" s="418"/>
      <c r="H242" s="409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408" t="s">
        <v>79</v>
      </c>
      <c r="D243" s="419"/>
      <c r="E243" s="410"/>
      <c r="F243" s="410"/>
      <c r="G243" s="419"/>
      <c r="H243" s="410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413">
        <f>SUM(D235:D244)</f>
        <v>3640</v>
      </c>
      <c r="E245" s="185">
        <f>E235+E238+E241+E244</f>
        <v>114.60499999999999</v>
      </c>
      <c r="F245" s="185">
        <f>F235+F238+F241+F244</f>
        <v>1348.7385300000001</v>
      </c>
      <c r="G245" s="413">
        <f>SUM(G235:G244)</f>
        <v>2291.2614699999999</v>
      </c>
      <c r="H245" s="185">
        <f>H235+H238+H241+H244</f>
        <v>1040.22605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tonn)&amp;R17.03.2020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2020-01-28T14:51:08Z</cp:lastPrinted>
  <dcterms:created xsi:type="dcterms:W3CDTF">2011-07-06T12:13:20Z</dcterms:created>
  <dcterms:modified xsi:type="dcterms:W3CDTF">2020-03-17T11:26:07Z</dcterms:modified>
</cp:coreProperties>
</file>