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bookViews>
    <workbookView xWindow="0" yWindow="0" windowWidth="28800" windowHeight="12435" tabRatio="413"/>
  </bookViews>
  <sheets>
    <sheet name="UKE_53_2015" sheetId="1" r:id="rId1"/>
  </sheets>
  <definedNames>
    <definedName name="_xlnm.Print_Area" localSheetId="0">UKE_53_2015!$A$1:$L$217</definedName>
    <definedName name="Z_14D440E4_F18A_4F78_9989_38C1B133222D_.wvu.Cols" localSheetId="0" hidden="1">UKE_53_2015!#REF!</definedName>
    <definedName name="Z_14D440E4_F18A_4F78_9989_38C1B133222D_.wvu.PrintArea" localSheetId="0" hidden="1">UKE_53_2015!$B$1:$L$217</definedName>
    <definedName name="Z_14D440E4_F18A_4F78_9989_38C1B133222D_.wvu.Rows" localSheetId="0" hidden="1">UKE_53_2015!$329:$1048576,UKE_53_2015!$218:$328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33" i="1" l="1"/>
  <c r="F34" i="1"/>
  <c r="F33" i="1" l="1"/>
  <c r="F25" i="1" l="1"/>
  <c r="F30" i="1"/>
  <c r="F92" i="1" l="1"/>
  <c r="F32" i="1"/>
  <c r="E32" i="1"/>
  <c r="E25" i="1"/>
  <c r="E87" i="1" l="1"/>
  <c r="D104" i="1" l="1"/>
  <c r="E92" i="1" l="1"/>
  <c r="E91" i="1" s="1"/>
  <c r="F91" i="1"/>
  <c r="G160" i="1" l="1"/>
  <c r="E24" i="1" l="1"/>
  <c r="G98" i="1" l="1"/>
  <c r="F134" i="1" l="1"/>
  <c r="I32" i="1" l="1"/>
  <c r="H134" i="1" l="1"/>
  <c r="G102" i="1" l="1"/>
  <c r="G42" i="1" l="1"/>
  <c r="E134" i="1"/>
  <c r="E21" i="1" l="1"/>
  <c r="E42" i="1" s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7" i="1"/>
  <c r="G96" i="1"/>
  <c r="G95" i="1"/>
  <c r="G94" i="1"/>
  <c r="G93" i="1"/>
  <c r="H92" i="1"/>
  <c r="H91" i="1" s="1"/>
  <c r="D91" i="1"/>
  <c r="G90" i="1"/>
  <c r="G89" i="1"/>
  <c r="H88" i="1"/>
  <c r="F88" i="1"/>
  <c r="F104" i="1" s="1"/>
  <c r="E88" i="1"/>
  <c r="E104" i="1" s="1"/>
  <c r="D88" i="1"/>
  <c r="H87" i="1"/>
  <c r="G87" i="1"/>
  <c r="F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4" i="1"/>
  <c r="D25" i="1"/>
  <c r="H23" i="1"/>
  <c r="H22" i="1"/>
  <c r="I21" i="1"/>
  <c r="F21" i="1"/>
  <c r="D21" i="1"/>
  <c r="H14" i="1"/>
  <c r="F14" i="1"/>
  <c r="D14" i="1"/>
  <c r="F42" i="1" l="1"/>
  <c r="D24" i="1"/>
  <c r="D42" i="1" s="1"/>
  <c r="H104" i="1"/>
  <c r="G123" i="1"/>
  <c r="I24" i="1"/>
  <c r="I42" i="1" s="1"/>
  <c r="G92" i="1"/>
  <c r="G91" i="1" s="1"/>
  <c r="G88" i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<sst xmlns="http://schemas.openxmlformats.org/spreadsheetml/2006/main" count="233" uniqueCount="116">
  <si>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</si>
  <si>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</si>
  <si>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</si>
  <si>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</si>
  <si>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</si>
  <si>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</si>
  <si>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</si>
  <si>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</si>
  <si>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</si>
  <si>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</si>
  <si>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</si>
  <si>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</si>
  <si>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</si>
  <si>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</si>
  <si>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</si>
  <si>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</si>
  <si>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</si>
  <si>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</si>
  <si>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</si>
  <si>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</si>
  <si>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</si>
  <si>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</si>
  <si>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</si>
  <si>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</si>
  <si>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</si>
  <si>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</si>
  <si>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</si>
  <si>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</si>
  <si>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</si>
  <si>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</si>
  <si>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</si>
  <si>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</si>
  <si>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</si>
  <si>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</si>
  <si>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</si>
  <si>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</si>
  <si>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</si>
  <si>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</si>
  <si>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</si>
  <si>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</si>
  <si>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</si>
  <si>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</si>
  <si>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</si>
  <si>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</si>
  <si>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</si>
  <si>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</si>
  <si>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</si>
  <si>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</si>
  <si>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</si>
  <si>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</si>
  <si>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</si>
  <si>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</si>
  <si>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</si>
  <si>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</si>
  <si>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</si>
  <si>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</si>
  <si>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</si>
  <si>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</si>
  <si>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</si>
  <si>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</si>
  <si>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</si>
  <si>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</si>
  <si>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</si>
  <si>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</si>
  <si>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</si>
  <si>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</si>
  <si>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</si>
  <si>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</si>
  <si>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</si>
  <si>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</si>
  <si>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</si>
  <si>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</si>
  <si>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</si>
  <si>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</si>
  <si>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</si>
  <si>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</si>
  <si>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</si>
  <si>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</si>
  <si>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</si>
  <si>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</si>
  <si>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</si>
  <si>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</si>
  <si>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</si>
  <si>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</si>
  <si>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</si>
  <si>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</si>
  <si>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</si>
  <si>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</si>
  <si>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</si>
  <si>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</si>
  <si>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</si>
  <si>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</si>
  <si>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</si>
  <si>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</si>
  <si>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</si>
  <si>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</si>
  <si>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</si>
  <si>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</si>
  <si>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</si>
  <si>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</si>
  <si>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</si>
  <si>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</si>
  <si>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</si>
  <si>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</si>
  <si>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</si>
  <si>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</si>
  <si>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</si>
  <si>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3 053 tonn avsatt tredjelandskvote er ubenyttet og tilbakeført til norsk kvote, norsk kvote blir da: 111 947 tonn</t>
    </r>
  </si>
  <si>
    <t>Det var oprinnelig avsatt 749 tonn til forsknings- og undervisningssformål, 7 000 tonn til fangst innenfor ungdomsfiskeordningen og rekreasjonsfiske, 3 000 tonn til oppfølging av Kystfiskeutvalget og 500 tonn til innblanding av torsk i loddefisket, forventede restkvoter på disse avsetningene (4 230 tonn) ble refordelt til kystfiskeflåten (ferskfiskordningen) 4. november 2015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</si>
  <si>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</si>
  <si>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UKE 53</t>
  </si>
  <si>
    <t>LANDET KVANTUM T.O.M UKE 53</t>
  </si>
  <si>
    <t>LANDET KVANTUM T.O.M. UKE 53 2014</t>
  </si>
  <si>
    <r>
      <t xml:space="preserve">3 </t>
    </r>
    <r>
      <rPr>
        <sz val="9"/>
        <color theme="1"/>
        <rFont val="Calibri"/>
        <family val="2"/>
      </rPr>
      <t>Registrert rekreasjonsfiske utgjør 865 tonn i 2015,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</si>
  <si>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55 tonn i 2015,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</si>
  <si>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427 tonn i 2015,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</si>
</sst>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58" xfId="0" applyFont="1" applyBorder="1" applyAlignment="1">
      <alignment vertical="center" wrapText="1"/>
    </xf>
    <xf numFmtId="0" fontId="24" fillId="4" borderId="60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11" fillId="0" borderId="69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3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4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23" fillId="0" borderId="41" xfId="0" applyNumberFormat="1" applyFont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164" fontId="57" fillId="0" borderId="80" xfId="1" applyNumberFormat="1" applyFont="1" applyBorder="1" applyAlignment="1">
      <alignment vertical="top"/>
    </xf>
    <xf numFmtId="164" fontId="57" fillId="0" borderId="81" xfId="1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center"/>
    </xf>
    <xf numFmtId="164" fontId="0" fillId="0" borderId="80" xfId="1" applyNumberFormat="1" applyFont="1" applyBorder="1" applyAlignment="1">
      <alignment vertical="top"/>
    </xf>
    <xf numFmtId="164" fontId="0" fillId="0" borderId="81" xfId="1" applyNumberFormat="1" applyFont="1" applyBorder="1" applyAlignment="1">
      <alignment vertical="top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0" xfId="0" applyNumberFormat="1" applyFont="1" applyBorder="1" applyAlignment="1">
      <alignment vertical="center" wrapText="1"/>
    </xf>
    <xf numFmtId="3" fontId="43" fillId="0" borderId="62" xfId="0" applyNumberFormat="1" applyFont="1" applyBorder="1" applyAlignment="1">
      <alignment vertical="center" wrapText="1"/>
    </xf>
    <xf numFmtId="3" fontId="43" fillId="0" borderId="63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Normal="115" workbookViewId="0">
      <selection activeCell="I13" sqref="I13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13" t="s">
        <v>93</v>
      </c>
      <c r="C2" s="414"/>
      <c r="D2" s="414"/>
      <c r="E2" s="414"/>
      <c r="F2" s="414"/>
      <c r="G2" s="414"/>
      <c r="H2" s="414"/>
      <c r="I2" s="414"/>
      <c r="J2" s="414"/>
      <c r="K2" s="415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 t="s">
        <v>104</v>
      </c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02"/>
      <c r="C7" s="403"/>
      <c r="D7" s="403"/>
      <c r="E7" s="403"/>
      <c r="F7" s="403"/>
      <c r="G7" s="403"/>
      <c r="H7" s="403"/>
      <c r="I7" s="403"/>
      <c r="J7" s="403"/>
      <c r="K7" s="404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7" t="s">
        <v>2</v>
      </c>
      <c r="D9" s="398"/>
      <c r="E9" s="397" t="s">
        <v>21</v>
      </c>
      <c r="F9" s="398"/>
      <c r="G9" s="397" t="s">
        <v>22</v>
      </c>
      <c r="H9" s="398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90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91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89" t="s">
        <v>108</v>
      </c>
      <c r="D16" s="389"/>
      <c r="E16" s="389"/>
      <c r="F16" s="389"/>
      <c r="G16" s="389"/>
      <c r="H16" s="389"/>
      <c r="I16" s="389"/>
      <c r="J16" s="251"/>
      <c r="K16" s="154"/>
      <c r="L16" s="153"/>
    </row>
    <row r="17" spans="1:12" ht="13.5" customHeight="1" thickBot="1" x14ac:dyDescent="0.3">
      <c r="B17" s="155"/>
      <c r="C17" s="390"/>
      <c r="D17" s="390"/>
      <c r="E17" s="390"/>
      <c r="F17" s="390"/>
      <c r="G17" s="390"/>
      <c r="H17" s="390"/>
      <c r="I17" s="390"/>
      <c r="J17" s="252"/>
      <c r="K17" s="157"/>
      <c r="L17" s="146"/>
    </row>
    <row r="18" spans="1:12" ht="17.100000000000001" customHeight="1" x14ac:dyDescent="0.25">
      <c r="B18" s="399" t="s">
        <v>8</v>
      </c>
      <c r="C18" s="400"/>
      <c r="D18" s="400"/>
      <c r="E18" s="400"/>
      <c r="F18" s="400"/>
      <c r="G18" s="400"/>
      <c r="H18" s="400"/>
      <c r="I18" s="400"/>
      <c r="J18" s="400"/>
      <c r="K18" s="401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102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25">
        <f>D23+D22</f>
        <v>130677</v>
      </c>
      <c r="E21" s="323">
        <f>E23+E22</f>
        <v>9737</v>
      </c>
      <c r="F21" s="323">
        <f>F22+F23</f>
        <v>130520</v>
      </c>
      <c r="G21" s="323"/>
      <c r="H21" s="323">
        <f>H23+H22</f>
        <v>157</v>
      </c>
      <c r="I21" s="333">
        <f>I23+I22</f>
        <v>146974.2481</v>
      </c>
      <c r="J21" s="296"/>
      <c r="K21" s="158"/>
      <c r="L21" s="189"/>
    </row>
    <row r="22" spans="1:12" ht="14.1" customHeight="1" x14ac:dyDescent="0.25">
      <c r="B22" s="147"/>
      <c r="C22" s="213" t="s">
        <v>12</v>
      </c>
      <c r="D22" s="326">
        <v>129927</v>
      </c>
      <c r="E22" s="330">
        <v>9737</v>
      </c>
      <c r="F22" s="330">
        <v>129395</v>
      </c>
      <c r="G22" s="330"/>
      <c r="H22" s="330">
        <f>D22-F22</f>
        <v>532</v>
      </c>
      <c r="I22" s="334">
        <v>145992</v>
      </c>
      <c r="J22" s="297"/>
      <c r="K22" s="158"/>
      <c r="L22" s="189"/>
    </row>
    <row r="23" spans="1:12" ht="14.1" customHeight="1" thickBot="1" x14ac:dyDescent="0.3">
      <c r="B23" s="147"/>
      <c r="C23" s="214" t="s">
        <v>11</v>
      </c>
      <c r="D23" s="327">
        <v>750</v>
      </c>
      <c r="E23" s="331"/>
      <c r="F23" s="331">
        <v>1125</v>
      </c>
      <c r="G23" s="331"/>
      <c r="H23" s="331">
        <f>D23-F23</f>
        <v>-375</v>
      </c>
      <c r="I23" s="335">
        <v>982.24810000000002</v>
      </c>
      <c r="J23" s="297"/>
      <c r="K23" s="158"/>
      <c r="L23" s="189"/>
    </row>
    <row r="24" spans="1:12" ht="14.1" customHeight="1" x14ac:dyDescent="0.25">
      <c r="B24" s="147"/>
      <c r="C24" s="212" t="s">
        <v>18</v>
      </c>
      <c r="D24" s="325">
        <f>D32+D31+D25</f>
        <v>269544</v>
      </c>
      <c r="E24" s="323">
        <f>E32+E31+E25</f>
        <v>1006.2473</v>
      </c>
      <c r="F24" s="323">
        <f>F25+F31+F32</f>
        <v>277803.38410000002</v>
      </c>
      <c r="G24" s="323"/>
      <c r="H24" s="323">
        <f>H25+H31+H32</f>
        <v>-8259.3841000000029</v>
      </c>
      <c r="I24" s="333">
        <f>I25+I31+I32</f>
        <v>313875.13335000002</v>
      </c>
      <c r="J24" s="296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28">
        <f>D26+D27+D28+D29+D30</f>
        <v>209881</v>
      </c>
      <c r="E25" s="324">
        <f>E26+E27+E28+E29</f>
        <v>321.2473</v>
      </c>
      <c r="F25" s="324">
        <f>F26+F27+F28+F29</f>
        <v>215756.3841</v>
      </c>
      <c r="G25" s="324"/>
      <c r="H25" s="324">
        <f>H26+H27+H28+H29+H30</f>
        <v>-5875.3841000000029</v>
      </c>
      <c r="I25" s="336">
        <f>I26+I27+I28+I29+I30</f>
        <v>244844.13334999999</v>
      </c>
      <c r="J25" s="298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04">
        <v>52744</v>
      </c>
      <c r="E26" s="382">
        <v>47.078200000000002</v>
      </c>
      <c r="F26" s="382">
        <v>65158.384100000003</v>
      </c>
      <c r="G26" s="319">
        <v>6519</v>
      </c>
      <c r="H26" s="319">
        <f>D26-F26+G26</f>
        <v>-5895.3841000000029</v>
      </c>
      <c r="I26" s="383">
        <v>75268.496849999996</v>
      </c>
      <c r="J26" s="299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04">
        <v>50440</v>
      </c>
      <c r="E27" s="382">
        <v>38.715600000000002</v>
      </c>
      <c r="F27" s="382">
        <v>57987</v>
      </c>
      <c r="G27" s="319">
        <v>6567</v>
      </c>
      <c r="H27" s="319">
        <f>D27-F27+G27</f>
        <v>-980</v>
      </c>
      <c r="I27" s="383">
        <v>65108.447200000002</v>
      </c>
      <c r="J27" s="299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04">
        <v>51365</v>
      </c>
      <c r="E28" s="382">
        <v>152.48249999999999</v>
      </c>
      <c r="F28" s="382">
        <v>54718</v>
      </c>
      <c r="G28" s="319">
        <v>6080</v>
      </c>
      <c r="H28" s="319">
        <f>D28-F28+G28</f>
        <v>2727</v>
      </c>
      <c r="I28" s="383">
        <v>62588.441200000001</v>
      </c>
      <c r="J28" s="299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04">
        <v>34363</v>
      </c>
      <c r="E29" s="382">
        <v>82.971000000000004</v>
      </c>
      <c r="F29" s="382">
        <v>37893</v>
      </c>
      <c r="G29" s="319">
        <v>3691</v>
      </c>
      <c r="H29" s="319">
        <f>D29-F29+G29</f>
        <v>161</v>
      </c>
      <c r="I29" s="383">
        <v>41878.748099999997</v>
      </c>
      <c r="J29" s="299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04">
        <v>20969</v>
      </c>
      <c r="E30" s="319">
        <v>574</v>
      </c>
      <c r="F30" s="319">
        <f>G26+G27+G28+G29</f>
        <v>22857</v>
      </c>
      <c r="G30" s="319"/>
      <c r="H30" s="319">
        <f>D30-F30</f>
        <v>-1888</v>
      </c>
      <c r="I30" s="321"/>
      <c r="J30" s="299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28">
        <v>33987</v>
      </c>
      <c r="E31" s="324">
        <v>671</v>
      </c>
      <c r="F31" s="324">
        <v>36191</v>
      </c>
      <c r="G31" s="324"/>
      <c r="H31" s="324">
        <f>D31-F31</f>
        <v>-2204</v>
      </c>
      <c r="I31" s="336">
        <v>37930</v>
      </c>
      <c r="J31" s="298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28">
        <f>D33+D34</f>
        <v>25676</v>
      </c>
      <c r="E32" s="324">
        <f>E33</f>
        <v>14</v>
      </c>
      <c r="F32" s="324">
        <f>F33</f>
        <v>25856</v>
      </c>
      <c r="G32" s="324"/>
      <c r="H32" s="324">
        <f>H33+H34</f>
        <v>-180</v>
      </c>
      <c r="I32" s="336">
        <f>I33</f>
        <v>31101</v>
      </c>
      <c r="J32" s="298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04">
        <v>23115</v>
      </c>
      <c r="E33" s="319">
        <v>14</v>
      </c>
      <c r="F33" s="319">
        <f>26407-F37</f>
        <v>25856</v>
      </c>
      <c r="G33" s="319">
        <v>2567</v>
      </c>
      <c r="H33" s="319">
        <f>D33-F33+G33</f>
        <v>-174</v>
      </c>
      <c r="I33" s="321">
        <f>31804-I37</f>
        <v>31101</v>
      </c>
      <c r="J33" s="299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29">
        <v>2561</v>
      </c>
      <c r="E34" s="332"/>
      <c r="F34" s="332">
        <f>G33</f>
        <v>2567</v>
      </c>
      <c r="G34" s="332"/>
      <c r="H34" s="332">
        <f t="shared" ref="H34:H40" si="0">D34-F34</f>
        <v>-6</v>
      </c>
      <c r="I34" s="337"/>
      <c r="J34" s="299"/>
      <c r="K34" s="158"/>
      <c r="L34" s="189"/>
    </row>
    <row r="35" spans="1:12" ht="15.75" customHeight="1" thickBot="1" x14ac:dyDescent="0.3">
      <c r="B35" s="147"/>
      <c r="C35" s="218" t="s">
        <v>97</v>
      </c>
      <c r="D35" s="305">
        <v>2900</v>
      </c>
      <c r="E35" s="320"/>
      <c r="F35" s="320">
        <v>3656</v>
      </c>
      <c r="G35" s="320"/>
      <c r="H35" s="320">
        <f>D35-F35</f>
        <v>-756</v>
      </c>
      <c r="I35" s="322">
        <v>1931.0383999999999</v>
      </c>
      <c r="J35" s="296"/>
      <c r="K35" s="158"/>
      <c r="L35" s="189"/>
    </row>
    <row r="36" spans="1:12" ht="14.1" customHeight="1" thickBot="1" x14ac:dyDescent="0.3">
      <c r="B36" s="147"/>
      <c r="C36" s="218" t="s">
        <v>13</v>
      </c>
      <c r="D36" s="305">
        <v>249</v>
      </c>
      <c r="E36" s="320"/>
      <c r="F36" s="320">
        <v>336</v>
      </c>
      <c r="G36" s="320"/>
      <c r="H36" s="320">
        <f t="shared" si="0"/>
        <v>-87</v>
      </c>
      <c r="I36" s="322">
        <v>273.49400000000003</v>
      </c>
      <c r="J36" s="296"/>
      <c r="K36" s="158"/>
      <c r="L36" s="189"/>
    </row>
    <row r="37" spans="1:12" ht="17.25" customHeight="1" thickBot="1" x14ac:dyDescent="0.3">
      <c r="B37" s="147"/>
      <c r="C37" s="218" t="s">
        <v>98</v>
      </c>
      <c r="D37" s="305">
        <v>500</v>
      </c>
      <c r="E37" s="320"/>
      <c r="F37" s="320">
        <v>551</v>
      </c>
      <c r="G37" s="320"/>
      <c r="H37" s="320">
        <f>D37-F37</f>
        <v>-51</v>
      </c>
      <c r="I37" s="322">
        <v>703</v>
      </c>
      <c r="J37" s="296"/>
      <c r="K37" s="158"/>
      <c r="L37" s="189"/>
    </row>
    <row r="38" spans="1:12" ht="17.25" customHeight="1" thickBot="1" x14ac:dyDescent="0.3">
      <c r="B38" s="147"/>
      <c r="C38" s="218" t="s">
        <v>99</v>
      </c>
      <c r="D38" s="305">
        <v>7000</v>
      </c>
      <c r="E38" s="320">
        <v>1</v>
      </c>
      <c r="F38" s="320">
        <v>7000</v>
      </c>
      <c r="G38" s="320"/>
      <c r="H38" s="320">
        <f t="shared" si="0"/>
        <v>0</v>
      </c>
      <c r="I38" s="322">
        <v>7000</v>
      </c>
      <c r="J38" s="296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05">
        <v>370</v>
      </c>
      <c r="E39" s="320"/>
      <c r="F39" s="320">
        <v>370</v>
      </c>
      <c r="G39" s="320"/>
      <c r="H39" s="320">
        <f t="shared" si="0"/>
        <v>0</v>
      </c>
      <c r="I39" s="322"/>
      <c r="J39" s="296"/>
      <c r="K39" s="158"/>
      <c r="L39" s="189"/>
    </row>
    <row r="40" spans="1:12" ht="17.25" customHeight="1" thickBot="1" x14ac:dyDescent="0.3">
      <c r="B40" s="147"/>
      <c r="C40" s="218" t="s">
        <v>100</v>
      </c>
      <c r="D40" s="305">
        <v>3680</v>
      </c>
      <c r="E40" s="320"/>
      <c r="F40" s="320"/>
      <c r="G40" s="320"/>
      <c r="H40" s="320">
        <f t="shared" si="0"/>
        <v>3680</v>
      </c>
      <c r="I40" s="322"/>
      <c r="J40" s="296"/>
      <c r="K40" s="158"/>
      <c r="L40" s="189"/>
    </row>
    <row r="41" spans="1:12" ht="14.1" customHeight="1" thickBot="1" x14ac:dyDescent="0.3">
      <c r="B41" s="147"/>
      <c r="C41" s="184" t="s">
        <v>14</v>
      </c>
      <c r="D41" s="305"/>
      <c r="E41" s="320"/>
      <c r="F41" s="320"/>
      <c r="G41" s="320"/>
      <c r="H41" s="320">
        <f>D41-F41</f>
        <v>0</v>
      </c>
      <c r="I41" s="322">
        <v>644.29384999995818</v>
      </c>
      <c r="J41" s="296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10744.247299999999</v>
      </c>
      <c r="F42" s="249">
        <f>F21+F24+F35+F36+F37+F38+F39+F40+F41</f>
        <v>420236.38410000002</v>
      </c>
      <c r="G42" s="249">
        <f>G26+G27+G28+G29+G33</f>
        <v>25424</v>
      </c>
      <c r="H42" s="249">
        <f>H21+H24+H35+H36+H37+H38+H39+H40+H41</f>
        <v>-5316.3841000000029</v>
      </c>
      <c r="I42" s="250">
        <f>I21+I24+I35+I36+I37+I38+I39+I40+I41</f>
        <v>471401.20769999997</v>
      </c>
      <c r="J42" s="300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103</v>
      </c>
      <c r="D44" s="161"/>
      <c r="E44" s="161"/>
      <c r="F44" s="161"/>
      <c r="G44" s="161"/>
      <c r="H44" s="384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101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02" t="s">
        <v>1</v>
      </c>
      <c r="C50" s="403"/>
      <c r="D50" s="403"/>
      <c r="E50" s="403"/>
      <c r="F50" s="403"/>
      <c r="G50" s="403"/>
      <c r="H50" s="403"/>
      <c r="I50" s="403"/>
      <c r="J50" s="403"/>
      <c r="K50" s="404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87" t="s">
        <v>2</v>
      </c>
      <c r="D52" s="388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9" t="s">
        <v>8</v>
      </c>
      <c r="C58" s="400"/>
      <c r="D58" s="400"/>
      <c r="E58" s="400"/>
      <c r="F58" s="400"/>
      <c r="G58" s="400"/>
      <c r="H58" s="400"/>
      <c r="I58" s="400"/>
      <c r="J58" s="400"/>
      <c r="K58" s="401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53</v>
      </c>
      <c r="F59" s="246" t="str">
        <f>F20</f>
        <v>LANDET KVANTUM T.O.M UKE 53</v>
      </c>
      <c r="G59" s="246" t="str">
        <f>H20</f>
        <v>RESTKVOTER</v>
      </c>
      <c r="H59" s="247" t="str">
        <f>I20</f>
        <v>LANDET KVANTUM T.O.M. UKE 53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06"/>
      <c r="E60" s="356">
        <v>184</v>
      </c>
      <c r="F60" s="356">
        <v>2391</v>
      </c>
      <c r="G60" s="411"/>
      <c r="H60" s="378">
        <v>2384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07"/>
      <c r="E61" s="356">
        <v>10</v>
      </c>
      <c r="F61" s="356">
        <v>1396</v>
      </c>
      <c r="G61" s="411"/>
      <c r="H61" s="378">
        <v>1455.6789000000001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08"/>
      <c r="E62" s="357">
        <v>0.6492</v>
      </c>
      <c r="F62" s="357">
        <v>111.864</v>
      </c>
      <c r="G62" s="412"/>
      <c r="H62" s="379">
        <v>176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302">
        <v>5700</v>
      </c>
      <c r="E63" s="352">
        <f>SUM(E64:E66)</f>
        <v>1</v>
      </c>
      <c r="F63" s="352">
        <f>F64+F65+F66</f>
        <v>5932.0045</v>
      </c>
      <c r="G63" s="287">
        <f>D63-F63</f>
        <v>-232.00450000000001</v>
      </c>
      <c r="H63" s="363">
        <f>H64+H65+H66</f>
        <v>5771.6789000000008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294"/>
      <c r="E64" s="353"/>
      <c r="F64" s="353">
        <v>2352.5302999999999</v>
      </c>
      <c r="G64" s="353"/>
      <c r="H64" s="380">
        <v>2386.5007000000001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294"/>
      <c r="E65" s="353"/>
      <c r="F65" s="353">
        <v>2454.9638</v>
      </c>
      <c r="G65" s="353"/>
      <c r="H65" s="380">
        <v>2491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293" t="s">
        <v>41</v>
      </c>
      <c r="D66" s="295"/>
      <c r="E66" s="354">
        <v>1</v>
      </c>
      <c r="F66" s="354">
        <v>1124.5103999999999</v>
      </c>
      <c r="G66" s="354"/>
      <c r="H66" s="381">
        <v>894.17819999999995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01">
        <v>123</v>
      </c>
      <c r="E67" s="355"/>
      <c r="F67" s="355">
        <v>14.960699999999999</v>
      </c>
      <c r="G67" s="355">
        <f>D67-F67</f>
        <v>108.0393</v>
      </c>
      <c r="H67" s="369">
        <v>1.4068000000000001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301"/>
      <c r="E68" s="355"/>
      <c r="F68" s="355">
        <v>186</v>
      </c>
      <c r="G68" s="355"/>
      <c r="H68" s="369">
        <v>188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88">
        <v>9675</v>
      </c>
      <c r="E69" s="253">
        <f>E60+E61+E62+E63+E67+E68</f>
        <v>195.64920000000001</v>
      </c>
      <c r="F69" s="253">
        <f>F60+F61+F62+F63+F67+F68</f>
        <v>10031.8292</v>
      </c>
      <c r="G69" s="253">
        <f>D69-F69</f>
        <v>-356.82920000000013</v>
      </c>
      <c r="H69" s="263">
        <f>H60+H61+H62+H63+H67+H68</f>
        <v>9976.7646000000022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09"/>
      <c r="D70" s="409"/>
      <c r="E70" s="409"/>
      <c r="F70" s="289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02" t="s">
        <v>1</v>
      </c>
      <c r="C75" s="403"/>
      <c r="D75" s="403"/>
      <c r="E75" s="403"/>
      <c r="F75" s="403"/>
      <c r="G75" s="403"/>
      <c r="H75" s="403"/>
      <c r="I75" s="403"/>
      <c r="J75" s="403"/>
      <c r="K75" s="404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7" t="s">
        <v>2</v>
      </c>
      <c r="D77" s="398"/>
      <c r="E77" s="397" t="s">
        <v>21</v>
      </c>
      <c r="F77" s="405"/>
      <c r="G77" s="397" t="s">
        <v>22</v>
      </c>
      <c r="H77" s="398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90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10" t="s">
        <v>105</v>
      </c>
      <c r="D83" s="410"/>
      <c r="E83" s="410"/>
      <c r="F83" s="410"/>
      <c r="G83" s="410"/>
      <c r="H83" s="410"/>
      <c r="I83" s="254"/>
      <c r="J83" s="146"/>
      <c r="K83" s="148"/>
      <c r="L83" s="146"/>
    </row>
    <row r="84" spans="1:12" ht="6" customHeight="1" thickBot="1" x14ac:dyDescent="0.3">
      <c r="B84" s="147"/>
      <c r="C84" s="410"/>
      <c r="D84" s="410"/>
      <c r="E84" s="410"/>
      <c r="F84" s="410"/>
      <c r="G84" s="410"/>
      <c r="H84" s="410"/>
      <c r="I84" s="146"/>
      <c r="J84" s="146"/>
      <c r="K84" s="148"/>
      <c r="L84" s="146"/>
    </row>
    <row r="85" spans="1:12" ht="14.1" customHeight="1" x14ac:dyDescent="0.25">
      <c r="B85" s="399" t="s">
        <v>8</v>
      </c>
      <c r="C85" s="400"/>
      <c r="D85" s="400"/>
      <c r="E85" s="400"/>
      <c r="F85" s="400"/>
      <c r="G85" s="400"/>
      <c r="H85" s="400"/>
      <c r="I85" s="400"/>
      <c r="J85" s="400"/>
      <c r="K85" s="401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53</v>
      </c>
      <c r="F87" s="246" t="str">
        <f>F20</f>
        <v>LANDET KVANTUM T.O.M UKE 53</v>
      </c>
      <c r="G87" s="246" t="str">
        <f>H20</f>
        <v>RESTKVOTER</v>
      </c>
      <c r="H87" s="247" t="str">
        <f>I20</f>
        <v>LANDET KVANTUM T.O.M. UKE 53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02">
        <f>D90+D89</f>
        <v>45039</v>
      </c>
      <c r="E88" s="352">
        <f>E90+E89</f>
        <v>1044</v>
      </c>
      <c r="F88" s="352">
        <f>F89+F90</f>
        <v>36686.034500000002</v>
      </c>
      <c r="G88" s="352">
        <f>G89+G90</f>
        <v>8352.9655000000002</v>
      </c>
      <c r="H88" s="363">
        <f>H89+H90</f>
        <v>33127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06">
        <v>44289</v>
      </c>
      <c r="E89" s="358">
        <v>1044</v>
      </c>
      <c r="F89" s="358">
        <v>36017</v>
      </c>
      <c r="G89" s="358">
        <f>D89-F89</f>
        <v>8272</v>
      </c>
      <c r="H89" s="364">
        <v>32535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07">
        <v>750</v>
      </c>
      <c r="E90" s="359"/>
      <c r="F90" s="359">
        <v>669.03449999999998</v>
      </c>
      <c r="G90" s="359">
        <f>D90-F90</f>
        <v>80.96550000000002</v>
      </c>
      <c r="H90" s="365">
        <v>592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08">
        <f>D92+D98+D99</f>
        <v>65130</v>
      </c>
      <c r="E91" s="360">
        <f>E92+E98+E99</f>
        <v>433.3236</v>
      </c>
      <c r="F91" s="360">
        <f>F92+F98+F99</f>
        <v>58188.936300000001</v>
      </c>
      <c r="G91" s="360">
        <f>G92+G98+G99</f>
        <v>6941.0636999999988</v>
      </c>
      <c r="H91" s="366">
        <f>H92+H98+H99</f>
        <v>57874.572500000002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09">
        <f>D93+D94+D95+D96+D97</f>
        <v>46982</v>
      </c>
      <c r="E92" s="361">
        <f>E93+E94+E95+E96+E97</f>
        <v>111.3236</v>
      </c>
      <c r="F92" s="361">
        <f>F93+F94+F95+F96+F97</f>
        <v>41054.936300000001</v>
      </c>
      <c r="G92" s="361">
        <f>G93+G94+G95+G96+G97</f>
        <v>5927.0636999999988</v>
      </c>
      <c r="H92" s="367">
        <f>H93+H94+H96+H97</f>
        <v>45647.572500000002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04">
        <v>11169</v>
      </c>
      <c r="E93" s="382">
        <v>5</v>
      </c>
      <c r="F93" s="382">
        <v>8319</v>
      </c>
      <c r="G93" s="319">
        <f>D93-F93</f>
        <v>2850</v>
      </c>
      <c r="H93" s="383">
        <v>10002.0774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04">
        <v>10295</v>
      </c>
      <c r="E94" s="382">
        <v>13</v>
      </c>
      <c r="F94" s="382">
        <v>10711</v>
      </c>
      <c r="G94" s="319">
        <f t="shared" ref="G94:G100" si="1">D94-F94</f>
        <v>-416</v>
      </c>
      <c r="H94" s="383">
        <v>12581.2655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04">
        <v>4000</v>
      </c>
      <c r="E95" s="382">
        <v>62</v>
      </c>
      <c r="F95" s="382">
        <v>3275</v>
      </c>
      <c r="G95" s="319">
        <f>D95-F95</f>
        <v>725</v>
      </c>
      <c r="H95" s="383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04">
        <v>13860</v>
      </c>
      <c r="E96" s="382">
        <v>30.277799999999999</v>
      </c>
      <c r="F96" s="382">
        <v>11720.785900000001</v>
      </c>
      <c r="G96" s="319">
        <f t="shared" si="1"/>
        <v>2139.2140999999992</v>
      </c>
      <c r="H96" s="383">
        <v>14183.1378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04">
        <v>7658</v>
      </c>
      <c r="E97" s="382">
        <v>1.0458000000000001</v>
      </c>
      <c r="F97" s="382">
        <v>7029.1504000000004</v>
      </c>
      <c r="G97" s="319">
        <f t="shared" si="1"/>
        <v>628.84959999999955</v>
      </c>
      <c r="H97" s="383">
        <v>8881.0918000000001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09">
        <v>13120</v>
      </c>
      <c r="E98" s="361">
        <v>316</v>
      </c>
      <c r="F98" s="361">
        <v>13219</v>
      </c>
      <c r="G98" s="361">
        <f t="shared" si="1"/>
        <v>-99</v>
      </c>
      <c r="H98" s="367">
        <v>9935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10">
        <v>5028</v>
      </c>
      <c r="E99" s="362">
        <v>6</v>
      </c>
      <c r="F99" s="362">
        <v>3915</v>
      </c>
      <c r="G99" s="362">
        <f t="shared" si="1"/>
        <v>1113</v>
      </c>
      <c r="H99" s="368">
        <v>2292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01">
        <v>548</v>
      </c>
      <c r="E100" s="355"/>
      <c r="F100" s="355">
        <v>138.899</v>
      </c>
      <c r="G100" s="355">
        <f t="shared" si="1"/>
        <v>409.101</v>
      </c>
      <c r="H100" s="369">
        <v>227.55959999999999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84</v>
      </c>
      <c r="D101" s="305">
        <v>930</v>
      </c>
      <c r="E101" s="320"/>
      <c r="F101" s="320"/>
      <c r="G101" s="320">
        <f>D101-F101</f>
        <v>930</v>
      </c>
      <c r="H101" s="322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01">
        <v>300</v>
      </c>
      <c r="E102" s="355"/>
      <c r="F102" s="355">
        <v>300</v>
      </c>
      <c r="G102" s="355">
        <f>D102-F102</f>
        <v>0</v>
      </c>
      <c r="H102" s="369">
        <v>300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0" t="s">
        <v>14</v>
      </c>
      <c r="D103" s="301"/>
      <c r="E103" s="355"/>
      <c r="F103" s="355"/>
      <c r="G103" s="355">
        <f>D103-F103</f>
        <v>0</v>
      </c>
      <c r="H103" s="369">
        <v>20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88">
        <f>D88+D91+D100+D101+D102+D103</f>
        <v>111947</v>
      </c>
      <c r="E104" s="291">
        <f>E88+E91+E100+E102+E103</f>
        <v>1477.3235999999999</v>
      </c>
      <c r="F104" s="291">
        <f>F88+F91+F100+F102+F103</f>
        <v>95313.869800000015</v>
      </c>
      <c r="G104" s="291">
        <f>G88+G91+G100+G101+G102+G103</f>
        <v>16633.1302</v>
      </c>
      <c r="H104" s="250">
        <f>H88+H91+H100+H102+H103</f>
        <v>91549.132100000003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106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201" t="s">
        <v>85</v>
      </c>
      <c r="D107" s="259"/>
      <c r="E107" s="259"/>
      <c r="F107" s="303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258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02" t="s">
        <v>1</v>
      </c>
      <c r="C111" s="403"/>
      <c r="D111" s="403"/>
      <c r="E111" s="403"/>
      <c r="F111" s="403"/>
      <c r="G111" s="403"/>
      <c r="H111" s="403"/>
      <c r="I111" s="403"/>
      <c r="J111" s="403"/>
      <c r="K111" s="404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7" t="s">
        <v>2</v>
      </c>
      <c r="D113" s="398"/>
      <c r="E113" s="397" t="s">
        <v>21</v>
      </c>
      <c r="F113" s="398"/>
      <c r="G113" s="397" t="s">
        <v>22</v>
      </c>
      <c r="H113" s="398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92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9" t="s">
        <v>8</v>
      </c>
      <c r="C120" s="400"/>
      <c r="D120" s="400"/>
      <c r="E120" s="400"/>
      <c r="F120" s="400"/>
      <c r="G120" s="400"/>
      <c r="H120" s="400"/>
      <c r="I120" s="400"/>
      <c r="J120" s="400"/>
      <c r="K120" s="401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53</v>
      </c>
      <c r="F122" s="246" t="str">
        <f>F20</f>
        <v>LANDET KVANTUM T.O.M UKE 53</v>
      </c>
      <c r="G122" s="246" t="str">
        <f>H20</f>
        <v>RESTKVOTER</v>
      </c>
      <c r="H122" s="247" t="str">
        <f>I20</f>
        <v>LANDET KVANTUM T.O.M. UKE 53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302">
        <f>D124+D125+D126</f>
        <v>38273</v>
      </c>
      <c r="E123" s="352">
        <f>E124+E125+E126</f>
        <v>310</v>
      </c>
      <c r="F123" s="352">
        <f>F124+F125+F126</f>
        <v>38956</v>
      </c>
      <c r="G123" s="352">
        <f>G124+G125+G126</f>
        <v>-683</v>
      </c>
      <c r="H123" s="363">
        <f>H124+H125+H126</f>
        <v>38416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06">
        <v>30618</v>
      </c>
      <c r="E124" s="358">
        <v>310</v>
      </c>
      <c r="F124" s="358">
        <v>33164</v>
      </c>
      <c r="G124" s="358">
        <f>D124-F124</f>
        <v>-2546</v>
      </c>
      <c r="H124" s="364">
        <v>32498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06">
        <v>7155</v>
      </c>
      <c r="E125" s="358"/>
      <c r="F125" s="358">
        <v>5792</v>
      </c>
      <c r="G125" s="358">
        <f>D125-F125</f>
        <v>1363</v>
      </c>
      <c r="H125" s="364">
        <v>5918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07">
        <v>500</v>
      </c>
      <c r="E126" s="359"/>
      <c r="F126" s="359"/>
      <c r="G126" s="359">
        <f>D126-F126</f>
        <v>500</v>
      </c>
      <c r="H126" s="365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38">
        <v>25860</v>
      </c>
      <c r="E127" s="370"/>
      <c r="F127" s="370">
        <v>29686.482499999998</v>
      </c>
      <c r="G127" s="370">
        <f>D127-F127</f>
        <v>-3826.4824999999983</v>
      </c>
      <c r="H127" s="374">
        <v>28656.859199999999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05">
        <f>D129+D134+D137</f>
        <v>39307</v>
      </c>
      <c r="E128" s="320">
        <f>E129+E134+E137</f>
        <v>151.48769999999999</v>
      </c>
      <c r="F128" s="320">
        <f>F137+F134+F129</f>
        <v>45769.906600000002</v>
      </c>
      <c r="G128" s="320">
        <f>D128-F128</f>
        <v>-6462.9066000000021</v>
      </c>
      <c r="H128" s="322">
        <f>H129+H134+H137</f>
        <v>47704.212899999999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39">
        <f>D130+D131+D132+D133</f>
        <v>29480</v>
      </c>
      <c r="E129" s="371">
        <f>E130+E131+E132+E133</f>
        <v>142.48769999999999</v>
      </c>
      <c r="F129" s="371">
        <f>F130+F131+F133+F132</f>
        <v>34254.906600000002</v>
      </c>
      <c r="G129" s="371">
        <f>G130+G131+G132+G133</f>
        <v>-4774.9066000000003</v>
      </c>
      <c r="H129" s="375">
        <f>H130+H131+H132+H133</f>
        <v>38136.212899999999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04">
        <v>8343</v>
      </c>
      <c r="E130" s="382">
        <v>26.663799999999998</v>
      </c>
      <c r="F130" s="382">
        <v>6447.1453000000001</v>
      </c>
      <c r="G130" s="319">
        <f t="shared" ref="G130:G133" si="2">D130-F130</f>
        <v>1895.8546999999999</v>
      </c>
      <c r="H130" s="383">
        <v>5681.8622999999998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04">
        <v>7665</v>
      </c>
      <c r="E131" s="382">
        <v>4.5674000000000001</v>
      </c>
      <c r="F131" s="382">
        <v>8899.1136000000006</v>
      </c>
      <c r="G131" s="319">
        <f t="shared" si="2"/>
        <v>-1234.1136000000006</v>
      </c>
      <c r="H131" s="383">
        <v>11237.264999999999</v>
      </c>
      <c r="I131" s="166" t="s">
        <v>104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04">
        <v>7635</v>
      </c>
      <c r="E132" s="382">
        <v>111.2565</v>
      </c>
      <c r="F132" s="382">
        <v>10593.8253</v>
      </c>
      <c r="G132" s="319">
        <f t="shared" si="2"/>
        <v>-2958.8253000000004</v>
      </c>
      <c r="H132" s="383">
        <v>12363.8033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04">
        <v>5837</v>
      </c>
      <c r="E133" s="382"/>
      <c r="F133" s="382">
        <v>8314.8223999999991</v>
      </c>
      <c r="G133" s="319">
        <f t="shared" si="2"/>
        <v>-2477.8223999999991</v>
      </c>
      <c r="H133" s="383">
        <v>8853.2823000000008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09">
        <f>D135+D136</f>
        <v>4324</v>
      </c>
      <c r="E134" s="361">
        <f>E135</f>
        <v>0</v>
      </c>
      <c r="F134" s="361">
        <f>F135+F136</f>
        <v>5392</v>
      </c>
      <c r="G134" s="361">
        <f>D134-F134</f>
        <v>-1068</v>
      </c>
      <c r="H134" s="367">
        <f>H135+H136</f>
        <v>4552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40">
        <v>3824</v>
      </c>
      <c r="E135" s="372"/>
      <c r="F135" s="372">
        <v>5392</v>
      </c>
      <c r="G135" s="372"/>
      <c r="H135" s="376">
        <v>4552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40">
        <v>500</v>
      </c>
      <c r="E136" s="372"/>
      <c r="F136" s="372"/>
      <c r="G136" s="372"/>
      <c r="H136" s="376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10">
        <v>5503</v>
      </c>
      <c r="E137" s="362">
        <v>9</v>
      </c>
      <c r="F137" s="362">
        <v>6123</v>
      </c>
      <c r="G137" s="362">
        <f>D137-F137</f>
        <v>-620</v>
      </c>
      <c r="H137" s="368">
        <v>5016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41">
        <v>160</v>
      </c>
      <c r="E138" s="373"/>
      <c r="F138" s="373">
        <v>7.2946999999999997</v>
      </c>
      <c r="G138" s="373">
        <f>D138-F138</f>
        <v>152.70529999999999</v>
      </c>
      <c r="H138" s="377">
        <v>10.1769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01">
        <v>2000</v>
      </c>
      <c r="E139" s="355">
        <v>2.0973000000000002</v>
      </c>
      <c r="F139" s="355">
        <v>2000</v>
      </c>
      <c r="G139" s="355">
        <f>D139-F139</f>
        <v>0</v>
      </c>
      <c r="H139" s="369">
        <v>2000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01">
        <v>350</v>
      </c>
      <c r="E140" s="355"/>
      <c r="F140" s="355">
        <v>221.20099999999999</v>
      </c>
      <c r="G140" s="355">
        <f>D140-F140</f>
        <v>128.79900000000001</v>
      </c>
      <c r="H140" s="369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01"/>
      <c r="E141" s="355"/>
      <c r="F141" s="355">
        <v>8</v>
      </c>
      <c r="G141" s="355">
        <f>D141-F141</f>
        <v>-8</v>
      </c>
      <c r="H141" s="369">
        <v>396.21810000001278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88">
        <f>D123+D127+D128+D138+D139+D140+D141</f>
        <v>105950</v>
      </c>
      <c r="E142" s="253">
        <f>E123+E127+E128+E138+E139+E140+E141</f>
        <v>463.58500000000004</v>
      </c>
      <c r="F142" s="253">
        <f>F123+F127+F128+F138+F139+F140+F141</f>
        <v>116648.8848</v>
      </c>
      <c r="G142" s="253">
        <f>G123+G127+G128+G138+G139+G140+G141</f>
        <v>-10698.8848</v>
      </c>
      <c r="H142" s="250">
        <f>H123+H127+H128+H138+H139+H140+H141</f>
        <v>117537.61610000003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86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87" t="s">
        <v>2</v>
      </c>
      <c r="D151" s="388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87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88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95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63.75" thickBot="1" x14ac:dyDescent="0.3">
      <c r="B159" s="147"/>
      <c r="C159" s="132" t="s">
        <v>20</v>
      </c>
      <c r="D159" s="141" t="s">
        <v>21</v>
      </c>
      <c r="E159" s="81" t="str">
        <f>E20</f>
        <v>LANDET KVANTUM UKE 53</v>
      </c>
      <c r="F159" s="81" t="str">
        <f>F20</f>
        <v>LANDET KVANTUM T.O.M UKE 53</v>
      </c>
      <c r="G159" s="81" t="str">
        <f>H20</f>
        <v>RESTKVOTER</v>
      </c>
      <c r="H159" s="108" t="str">
        <f>I20</f>
        <v>LANDET KVANTUM T.O.M. UKE 53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20</v>
      </c>
      <c r="F160" s="233">
        <v>18966</v>
      </c>
      <c r="G160" s="233">
        <f>D160-F160</f>
        <v>121</v>
      </c>
      <c r="H160" s="285">
        <v>12693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3</v>
      </c>
      <c r="G161" s="233">
        <f>D161-F161</f>
        <v>497</v>
      </c>
      <c r="H161" s="285">
        <v>7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20</v>
      </c>
      <c r="F163" s="235">
        <f>SUM(F160:F162)</f>
        <v>18969</v>
      </c>
      <c r="G163" s="235">
        <f>D163-F163</f>
        <v>631</v>
      </c>
      <c r="H163" s="262">
        <f>SUM(H160:H162)</f>
        <v>12700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96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94" t="s">
        <v>1</v>
      </c>
      <c r="C166" s="395"/>
      <c r="D166" s="395"/>
      <c r="E166" s="395"/>
      <c r="F166" s="395"/>
      <c r="G166" s="395"/>
      <c r="H166" s="395"/>
      <c r="I166" s="395"/>
      <c r="J166" s="395"/>
      <c r="K166" s="396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87" t="s">
        <v>2</v>
      </c>
      <c r="D168" s="388"/>
      <c r="E168" s="387" t="s">
        <v>61</v>
      </c>
      <c r="F168" s="388"/>
      <c r="G168" s="387" t="s">
        <v>62</v>
      </c>
      <c r="H168" s="388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94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91" t="s">
        <v>8</v>
      </c>
      <c r="C177" s="392"/>
      <c r="D177" s="392"/>
      <c r="E177" s="392"/>
      <c r="F177" s="392"/>
      <c r="G177" s="392"/>
      <c r="H177" s="392"/>
      <c r="I177" s="392"/>
      <c r="J177" s="392"/>
      <c r="K177" s="393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292" t="str">
        <f>E20</f>
        <v>LANDET KVANTUM UKE 53</v>
      </c>
      <c r="F179" s="81" t="str">
        <f>F20</f>
        <v>LANDET KVANTUM T.O.M UKE 53</v>
      </c>
      <c r="G179" s="81" t="str">
        <f>H20</f>
        <v>RESTKVOTER</v>
      </c>
      <c r="H179" s="108" t="str">
        <f>I20</f>
        <v>LANDET KVANTUM T.O.M. UKE 53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2">
        <f>D181+D182+D183+D184+D185</f>
        <v>20233</v>
      </c>
      <c r="E180" s="342">
        <f>E181+E182+E183+E184+E185</f>
        <v>2</v>
      </c>
      <c r="F180" s="342">
        <f>F181+F182+F183+F184+F185</f>
        <v>26204.404299999998</v>
      </c>
      <c r="G180" s="342">
        <f>G181+G182+G183+G184+G185</f>
        <v>-5971.4042999999983</v>
      </c>
      <c r="H180" s="347">
        <f>H181+H182+H183+H184+H185</f>
        <v>31946.462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3">
        <v>11120</v>
      </c>
      <c r="E181" s="343"/>
      <c r="F181" s="385">
        <v>15008.518899999999</v>
      </c>
      <c r="G181" s="343">
        <f t="shared" ref="G181:G187" si="3">D181-F181</f>
        <v>-3888.5188999999991</v>
      </c>
      <c r="H181" s="386">
        <v>22976.069200000002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3">
        <v>2894</v>
      </c>
      <c r="E182" s="343"/>
      <c r="F182" s="385">
        <v>2948.7633999999998</v>
      </c>
      <c r="G182" s="343">
        <f t="shared" si="3"/>
        <v>-54.76339999999982</v>
      </c>
      <c r="H182" s="386">
        <v>4705.8042999999998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3">
        <v>1430</v>
      </c>
      <c r="E183" s="343">
        <v>1</v>
      </c>
      <c r="F183" s="385">
        <v>3992.1765999999998</v>
      </c>
      <c r="G183" s="343">
        <f t="shared" si="3"/>
        <v>-2562.1765999999998</v>
      </c>
      <c r="H183" s="386">
        <v>2308.3703999999998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3">
        <v>4689</v>
      </c>
      <c r="E184" s="343">
        <v>1</v>
      </c>
      <c r="F184" s="385">
        <v>4254.9453999999996</v>
      </c>
      <c r="G184" s="343">
        <f t="shared" si="3"/>
        <v>434.05460000000039</v>
      </c>
      <c r="H184" s="386">
        <v>1956.2181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14">
        <v>100</v>
      </c>
      <c r="E185" s="344"/>
      <c r="F185" s="344"/>
      <c r="G185" s="344">
        <f t="shared" si="3"/>
        <v>100</v>
      </c>
      <c r="H185" s="349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15">
        <v>5500</v>
      </c>
      <c r="E186" s="311"/>
      <c r="F186" s="311">
        <v>4262.2031999999999</v>
      </c>
      <c r="G186" s="311">
        <f t="shared" si="3"/>
        <v>1237.7968000000001</v>
      </c>
      <c r="H186" s="318">
        <v>2461.2714000000001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2">
        <v>8000</v>
      </c>
      <c r="E187" s="342">
        <v>2</v>
      </c>
      <c r="F187" s="342">
        <v>5180</v>
      </c>
      <c r="G187" s="342">
        <f t="shared" si="3"/>
        <v>2820</v>
      </c>
      <c r="H187" s="347">
        <v>3062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3"/>
      <c r="E188" s="343"/>
      <c r="F188" s="343">
        <v>2216</v>
      </c>
      <c r="G188" s="343"/>
      <c r="H188" s="348">
        <v>454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16"/>
      <c r="E189" s="345">
        <f>E187-E188</f>
        <v>2</v>
      </c>
      <c r="F189" s="345">
        <f>F187-F188</f>
        <v>2964</v>
      </c>
      <c r="G189" s="345"/>
      <c r="H189" s="350">
        <f>H187-H188</f>
        <v>2608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17">
        <v>11</v>
      </c>
      <c r="E190" s="346"/>
      <c r="F190" s="346">
        <v>4.1908000000000003</v>
      </c>
      <c r="G190" s="346">
        <f>D190-F190</f>
        <v>6.8091999999999997</v>
      </c>
      <c r="H190" s="351">
        <v>1.8438000000000001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15"/>
      <c r="E191" s="311"/>
      <c r="F191" s="311">
        <v>98</v>
      </c>
      <c r="G191" s="311">
        <f>D191-F191</f>
        <v>-98</v>
      </c>
      <c r="H191" s="318">
        <v>46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88">
        <f>D180+D186+D187+D190</f>
        <v>33744</v>
      </c>
      <c r="E192" s="253">
        <f>E180+E186+E187+E190+E191</f>
        <v>4</v>
      </c>
      <c r="F192" s="253">
        <f>F180+F186+F187+F190+F191</f>
        <v>35748.798299999995</v>
      </c>
      <c r="G192" s="253">
        <f>G180+G186+G187+G190+G191</f>
        <v>-2004.7982999999983</v>
      </c>
      <c r="H192" s="250">
        <f>H180+H186+H187+H190+H191</f>
        <v>37517.5772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94" t="s">
        <v>1</v>
      </c>
      <c r="C197" s="395"/>
      <c r="D197" s="395"/>
      <c r="E197" s="395"/>
      <c r="F197" s="395"/>
      <c r="G197" s="395"/>
      <c r="H197" s="395"/>
      <c r="I197" s="395"/>
      <c r="J197" s="395"/>
      <c r="K197" s="396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87" t="s">
        <v>2</v>
      </c>
      <c r="D199" s="388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82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83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109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89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91" t="s">
        <v>8</v>
      </c>
      <c r="C207" s="392"/>
      <c r="D207" s="392"/>
      <c r="E207" s="392"/>
      <c r="F207" s="392"/>
      <c r="G207" s="392"/>
      <c r="H207" s="392"/>
      <c r="I207" s="392"/>
      <c r="J207" s="392"/>
      <c r="K207" s="393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53</v>
      </c>
      <c r="F209" s="81" t="str">
        <f>F20</f>
        <v>LANDET KVANTUM T.O.M UKE 53</v>
      </c>
      <c r="G209" s="81" t="str">
        <f>H20</f>
        <v>RESTKVOTER</v>
      </c>
      <c r="H209" s="108" t="str">
        <f>I20</f>
        <v>LANDET KVANTUM T.O.M. UKE 53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</v>
      </c>
      <c r="F210" s="233">
        <v>1416</v>
      </c>
      <c r="G210" s="233"/>
      <c r="H210" s="285">
        <v>1375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29</v>
      </c>
      <c r="F211" s="233">
        <v>4053</v>
      </c>
      <c r="G211" s="233"/>
      <c r="H211" s="285">
        <v>3181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9.9589999999999996</v>
      </c>
      <c r="G212" s="234"/>
      <c r="H212" s="286">
        <v>1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55</v>
      </c>
      <c r="G213" s="234"/>
      <c r="H213" s="286">
        <v>30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30</v>
      </c>
      <c r="F214" s="235">
        <f>SUM(F210:F213)</f>
        <v>5533.9589999999998</v>
      </c>
      <c r="G214" s="235">
        <f>D214-F214</f>
        <v>-358.95899999999983</v>
      </c>
      <c r="H214" s="262">
        <f>H210+H211+H212+H213</f>
        <v>4587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53
&amp;"-,Normal"&amp;11(iht. motatte landings- og sluttsedler fra fiskesalgslagene; alle tallstørrelser i hele tonn)&amp;R14.01.2016
</oddHeader>
    <oddFooter>&amp;LFiskeridirektoratet&amp;CReguleringsseksjonen&amp;RSynnøve Liabø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UKE_53_2015</vt:lpstr>
      <vt:lpstr>UKE_53_2015!Utskriftsområde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Grete Heegaard</cp:lastModifiedBy>
  <cp:lastPrinted>2016-01-15T09:39:00Z</cp:lastPrinted>
  <dcterms:created xsi:type="dcterms:W3CDTF">2011-07-06T12:13:20Z</dcterms:created>
  <dcterms:modified xsi:type="dcterms:W3CDTF">2016-01-15T11:50:31Z</dcterms:modified>
</cp:coreProperties>
</file>