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19200" windowHeight="7050" tabRatio="374"/>
  </bookViews>
  <sheets>
    <sheet name="UKE_40_2021" sheetId="1" r:id="rId1"/>
  </sheets>
  <definedNames>
    <definedName name="Z_14D440E4_F18A_4F78_9989_38C1B133222D_.wvu.Cols" localSheetId="0" hidden="1">UKE_40_2021!#REF!</definedName>
    <definedName name="Z_14D440E4_F18A_4F78_9989_38C1B133222D_.wvu.PrintArea" localSheetId="0" hidden="1">UKE_40_2021!$B$1:$J$344</definedName>
    <definedName name="Z_14D440E4_F18A_4F78_9989_38C1B133222D_.wvu.Rows" localSheetId="0" hidden="1">UKE_40_2021!#REF!,UKE_40_2021!#REF!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5" i="1" l="1"/>
  <c r="F35" i="1"/>
  <c r="G31" i="1"/>
  <c r="H31" i="1" s="1"/>
  <c r="G30" i="1"/>
  <c r="H30" i="1" s="1"/>
  <c r="G29" i="1"/>
  <c r="H29" i="1" s="1"/>
  <c r="G28" i="1"/>
  <c r="H28" i="1" s="1"/>
  <c r="F31" i="1"/>
  <c r="F30" i="1"/>
  <c r="F29" i="1"/>
  <c r="F28" i="1"/>
  <c r="I35" i="1"/>
  <c r="I31" i="1"/>
  <c r="I30" i="1"/>
  <c r="I29" i="1"/>
  <c r="I28" i="1"/>
  <c r="I23" i="1" l="1"/>
  <c r="H53" i="1"/>
  <c r="D108" i="1" l="1"/>
  <c r="H114" i="1"/>
  <c r="H159" i="1" l="1"/>
  <c r="F140" i="1" l="1"/>
  <c r="I154" i="1"/>
  <c r="I147" i="1"/>
  <c r="I146" i="1" s="1"/>
  <c r="I105" i="1" l="1"/>
  <c r="I305" i="1" l="1"/>
  <c r="I299" i="1"/>
  <c r="G36" i="1" l="1"/>
  <c r="G34" i="1" s="1"/>
  <c r="F36" i="1"/>
  <c r="G39" i="1"/>
  <c r="F39" i="1"/>
  <c r="F34" i="1"/>
  <c r="I39" i="1" l="1"/>
  <c r="I310" i="1" l="1"/>
  <c r="E34" i="1" l="1"/>
  <c r="G154" i="1" l="1"/>
  <c r="H301" i="1" l="1"/>
  <c r="H153" i="1"/>
  <c r="H148" i="1"/>
  <c r="H143" i="1"/>
  <c r="H142" i="1"/>
  <c r="E190" i="1" l="1"/>
  <c r="F190" i="1"/>
  <c r="I36" i="1"/>
  <c r="I34" i="1" s="1"/>
  <c r="G60" i="1"/>
  <c r="G59" i="1"/>
  <c r="E54" i="1"/>
  <c r="F32" i="1" s="1"/>
  <c r="H16" i="1" l="1"/>
  <c r="F16" i="1"/>
  <c r="D16" i="1"/>
  <c r="D23" i="1"/>
  <c r="E23" i="1"/>
  <c r="F23" i="1"/>
  <c r="G23" i="1"/>
  <c r="H24" i="1"/>
  <c r="H25" i="1"/>
  <c r="D27" i="1"/>
  <c r="E27" i="1"/>
  <c r="F27" i="1"/>
  <c r="H33" i="1"/>
  <c r="D34" i="1"/>
  <c r="H36" i="1"/>
  <c r="H37" i="1"/>
  <c r="H38" i="1"/>
  <c r="H39" i="1"/>
  <c r="H40" i="1"/>
  <c r="H41" i="1"/>
  <c r="H42" i="1"/>
  <c r="E53" i="1"/>
  <c r="F53" i="1"/>
  <c r="G53" i="1"/>
  <c r="F54" i="1"/>
  <c r="G54" i="1" s="1"/>
  <c r="H54" i="1"/>
  <c r="I32" i="1" s="1"/>
  <c r="I27" i="1" s="1"/>
  <c r="I26" i="1" s="1"/>
  <c r="H95" i="1"/>
  <c r="F96" i="1"/>
  <c r="D98" i="1"/>
  <c r="F98" i="1"/>
  <c r="H98" i="1"/>
  <c r="C102" i="1"/>
  <c r="F104" i="1"/>
  <c r="G104" i="1"/>
  <c r="H104" i="1"/>
  <c r="I104" i="1"/>
  <c r="D105" i="1"/>
  <c r="E105" i="1"/>
  <c r="F105" i="1"/>
  <c r="G105" i="1"/>
  <c r="H106" i="1"/>
  <c r="H107" i="1"/>
  <c r="D109" i="1"/>
  <c r="E109" i="1"/>
  <c r="E108" i="1" s="1"/>
  <c r="E120" i="1" s="1"/>
  <c r="F109" i="1"/>
  <c r="F108" i="1" s="1"/>
  <c r="G109" i="1"/>
  <c r="G108" i="1" s="1"/>
  <c r="I109" i="1"/>
  <c r="I108" i="1" s="1"/>
  <c r="I120" i="1" s="1"/>
  <c r="H110" i="1"/>
  <c r="H111" i="1"/>
  <c r="H112" i="1"/>
  <c r="H113" i="1"/>
  <c r="H115" i="1"/>
  <c r="H116" i="1"/>
  <c r="H117" i="1"/>
  <c r="H118" i="1"/>
  <c r="H119" i="1"/>
  <c r="D136" i="1"/>
  <c r="F136" i="1"/>
  <c r="H136" i="1"/>
  <c r="C139" i="1"/>
  <c r="G140" i="1"/>
  <c r="H140" i="1"/>
  <c r="I140" i="1"/>
  <c r="D141" i="1"/>
  <c r="E141" i="1"/>
  <c r="F141" i="1"/>
  <c r="G141" i="1"/>
  <c r="I141" i="1"/>
  <c r="I162" i="1" s="1"/>
  <c r="H144" i="1"/>
  <c r="H145" i="1"/>
  <c r="D147" i="1"/>
  <c r="E147" i="1"/>
  <c r="E146" i="1" s="1"/>
  <c r="E162" i="1" s="1"/>
  <c r="F147" i="1"/>
  <c r="F146" i="1" s="1"/>
  <c r="G147" i="1"/>
  <c r="G146" i="1" s="1"/>
  <c r="H149" i="1"/>
  <c r="H150" i="1"/>
  <c r="H151" i="1"/>
  <c r="D152" i="1"/>
  <c r="H154" i="1"/>
  <c r="H155" i="1"/>
  <c r="H156" i="1"/>
  <c r="H157" i="1"/>
  <c r="H158" i="1"/>
  <c r="H160" i="1"/>
  <c r="D181" i="1"/>
  <c r="E186" i="1"/>
  <c r="F186" i="1"/>
  <c r="G186" i="1"/>
  <c r="H186" i="1"/>
  <c r="G187" i="1"/>
  <c r="G189" i="1"/>
  <c r="E196" i="1"/>
  <c r="G190" i="1"/>
  <c r="H190" i="1"/>
  <c r="H196" i="1" s="1"/>
  <c r="G194" i="1"/>
  <c r="D196" i="1"/>
  <c r="D208" i="1"/>
  <c r="E215" i="1"/>
  <c r="F215" i="1"/>
  <c r="G215" i="1"/>
  <c r="H215" i="1"/>
  <c r="G216" i="1"/>
  <c r="G217" i="1"/>
  <c r="G218" i="1"/>
  <c r="D219" i="1"/>
  <c r="E219" i="1"/>
  <c r="F219" i="1"/>
  <c r="H219" i="1"/>
  <c r="D262" i="1"/>
  <c r="E268" i="1"/>
  <c r="F268" i="1"/>
  <c r="G268" i="1"/>
  <c r="H268" i="1"/>
  <c r="G269" i="1"/>
  <c r="G271" i="1"/>
  <c r="D273" i="1"/>
  <c r="E273" i="1"/>
  <c r="F273" i="1"/>
  <c r="H273" i="1"/>
  <c r="F291" i="1"/>
  <c r="H291" i="1"/>
  <c r="F298" i="1"/>
  <c r="G298" i="1"/>
  <c r="H298" i="1"/>
  <c r="I298" i="1"/>
  <c r="D299" i="1"/>
  <c r="D310" i="1" s="1"/>
  <c r="E299" i="1"/>
  <c r="F299" i="1"/>
  <c r="G299" i="1"/>
  <c r="H300" i="1"/>
  <c r="H302" i="1"/>
  <c r="H303" i="1"/>
  <c r="H304" i="1"/>
  <c r="F305" i="1"/>
  <c r="G305" i="1"/>
  <c r="H305" i="1" s="1"/>
  <c r="H308" i="1"/>
  <c r="H309" i="1"/>
  <c r="E310" i="1"/>
  <c r="D325" i="1"/>
  <c r="E331" i="1"/>
  <c r="F331" i="1"/>
  <c r="G331" i="1"/>
  <c r="H331" i="1"/>
  <c r="E332" i="1"/>
  <c r="F332" i="1"/>
  <c r="G332" i="1" s="1"/>
  <c r="H332" i="1"/>
  <c r="E335" i="1"/>
  <c r="F335" i="1"/>
  <c r="G335" i="1" s="1"/>
  <c r="H335" i="1"/>
  <c r="E338" i="1"/>
  <c r="F338" i="1"/>
  <c r="G338" i="1" s="1"/>
  <c r="H338" i="1"/>
  <c r="D342" i="1"/>
  <c r="F162" i="1" l="1"/>
  <c r="G162" i="1"/>
  <c r="D146" i="1"/>
  <c r="D162" i="1" s="1"/>
  <c r="H342" i="1"/>
  <c r="G120" i="1"/>
  <c r="G32" i="1"/>
  <c r="H32" i="1" s="1"/>
  <c r="H27" i="1" s="1"/>
  <c r="E26" i="1"/>
  <c r="E43" i="1" s="1"/>
  <c r="F342" i="1"/>
  <c r="G310" i="1"/>
  <c r="F310" i="1"/>
  <c r="H299" i="1"/>
  <c r="H310" i="1" s="1"/>
  <c r="G273" i="1"/>
  <c r="G219" i="1"/>
  <c r="H109" i="1"/>
  <c r="H108" i="1" s="1"/>
  <c r="H105" i="1"/>
  <c r="H23" i="1"/>
  <c r="G342" i="1"/>
  <c r="H152" i="1"/>
  <c r="D120" i="1"/>
  <c r="I43" i="1"/>
  <c r="E342" i="1"/>
  <c r="H147" i="1"/>
  <c r="H141" i="1"/>
  <c r="F120" i="1"/>
  <c r="H35" i="1"/>
  <c r="D26" i="1"/>
  <c r="D43" i="1" s="1"/>
  <c r="H34" i="1"/>
  <c r="F26" i="1"/>
  <c r="F43" i="1" s="1"/>
  <c r="F196" i="1"/>
  <c r="G196" i="1" s="1"/>
  <c r="H146" i="1" l="1"/>
  <c r="H162" i="1" s="1"/>
  <c r="H120" i="1"/>
  <c r="G27" i="1"/>
  <c r="G26" i="1" s="1"/>
  <c r="G43" i="1" s="1"/>
  <c r="H26" i="1"/>
  <c r="H43" i="1" s="1"/>
</calcChain>
</file>

<file path=xl/sharedStrings.xml><?xml version="1.0" encoding="utf-8"?>
<sst xmlns="http://schemas.openxmlformats.org/spreadsheetml/2006/main" count="265" uniqueCount="143">
  <si>
    <t>TORSK NORD FOR 62°N</t>
  </si>
  <si>
    <t>KVOTER</t>
  </si>
  <si>
    <t>Russland</t>
  </si>
  <si>
    <t>TAC inkl. norsk kysttorsk</t>
  </si>
  <si>
    <t>Trål</t>
  </si>
  <si>
    <t>Konvensjonelle</t>
  </si>
  <si>
    <t>Disp. norsk kvote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</si>
  <si>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</si>
  <si>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</si>
  <si>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</si>
  <si>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</si>
  <si>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</si>
  <si>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</si>
  <si>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</si>
  <si>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</si>
  <si>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</si>
  <si>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</si>
  <si>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</si>
  <si>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</si>
  <si>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</si>
  <si>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</si>
  <si>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</si>
  <si>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</si>
  <si>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</si>
  <si>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</si>
  <si>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</si>
  <si>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</si>
  <si>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</si>
  <si>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</si>
  <si>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</si>
  <si>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</si>
  <si>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</si>
  <si>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</si>
  <si>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</si>
  <si>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</si>
  <si>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</si>
  <si>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</si>
  <si>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</si>
  <si>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</si>
  <si>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</si>
  <si>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</si>
  <si>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</si>
  <si>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</si>
  <si>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</si>
  <si>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</si>
  <si>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</si>
  <si>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</si>
  <si>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</si>
  <si>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</si>
  <si>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</si>
  <si>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</si>
  <si>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</si>
  <si>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</si>
  <si>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</si>
  <si>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</si>
  <si>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</si>
  <si>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</si>
  <si>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</si>
  <si>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</si>
  <si>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t>SNABELUER NORD FOR 62°N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</si>
  <si>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</si>
  <si>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FORSKRIFTS-KVOTER</t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</si>
  <si>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</si>
  <si>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Andre land</t>
  </si>
  <si>
    <t>Bifangst konv. kystfartøy o. 28 m</t>
  </si>
  <si>
    <t>Lukket gruppe</t>
  </si>
  <si>
    <t>Åpen gruppe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</si>
  <si>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</si>
  <si>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</si>
  <si>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</si>
  <si>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</si>
  <si>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</si>
  <si>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</si>
  <si>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</si>
  <si>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</si>
  <si>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</si>
  <si>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</si>
  <si>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</si>
  <si>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>Avsetninger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</si>
  <si>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</si>
  <si>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</si>
  <si>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</si>
  <si>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</si>
  <si>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t>Kvotebonus levendelagring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</si>
  <si>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</si>
  <si>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</si>
  <si>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</si>
  <si>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</si>
  <si>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</si>
  <si>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</si>
  <si>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</si>
  <si>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</si>
  <si>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</si>
  <si>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</si>
  <si>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</si>
  <si>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4 927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</si>
  <si>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1 753 tonn avsatt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</si>
  <si>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4 700 tonn, periodekvote andre periode: 3 100 tonn, bifangstavsetning: 290 tonn </t>
    </r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</si>
  <si>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</si>
  <si>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</si>
  <si>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1 324 tonn avsatt til rekrutteringsordningen</t>
    </r>
  </si>
  <si>
    <r>
      <rPr>
        <vertAlign val="superscript"/>
        <sz val="9"/>
        <rFont val="Calibri"/>
        <family val="2"/>
      </rPr>
      <t xml:space="preserve">3 </t>
    </r>
    <r>
      <rPr>
        <sz val="9"/>
        <rFont val="Calibri"/>
        <family val="2"/>
      </rPr>
      <t xml:space="preserve">2 713 tonn i Fiskevernsonen ved Svalbard og 3 903 tonn i internasjonalt farvann i Norskehavet. I tillegg er det avsatt 1 000 tonn snabeluer til EU-fartøys fiske. </t>
    </r>
  </si>
  <si>
    <r>
      <t xml:space="preserve">1 </t>
    </r>
    <r>
      <rPr>
        <sz val="9"/>
        <rFont val="Calibri"/>
        <family val="2"/>
      </rPr>
      <t>Av den norske kvoten er det avsatt 55 tonn til forsknings- og undervisningsformål</t>
    </r>
  </si>
  <si>
    <r>
      <t xml:space="preserve">2 </t>
    </r>
    <r>
      <rPr>
        <sz val="9"/>
        <rFont val="Calibri"/>
        <family val="2"/>
      </rPr>
      <t>13 098 tonn i et direktefiske etter snabeluer og 1 100 tonn til dekning av bifangst</t>
    </r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</si>
  <si>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</si>
  <si>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</si>
  <si>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</si>
  <si>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>Norge</t>
    </r>
    <r>
      <rPr>
        <vertAlign val="superscript"/>
        <sz val="11"/>
        <rFont val="Calibri"/>
        <family val="2"/>
      </rPr>
      <t>1</t>
    </r>
  </si>
  <si>
    <t xml:space="preserve">  Av den norske kvoten er det avsatt 5 tonn til forsknings- og undervisningsformål</t>
  </si>
  <si>
    <t xml:space="preserve">  Foreløpige kvoter, forhandlinger om totalkvote TAC ikke avsluttet</t>
  </si>
  <si>
    <t xml:space="preserve">  Foreløpige kvoter, forhandlinger om TAC ikke avsluttet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</si>
  <si>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</si>
  <si>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</si>
  <si>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t xml:space="preserve">4 </t>
    </r>
    <r>
      <rPr>
        <sz val="9"/>
        <color indexed="8"/>
        <rFont val="Calibri"/>
        <family val="2"/>
      </rPr>
      <t>Kvoter justert for kvotefleksibilitet, dvs. kvoteoverføringer fra 2020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</si>
  <si>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</si>
  <si>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2020</t>
    </r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</si>
  <si>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</si>
  <si>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</si>
  <si>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730 tonn, er trukket ut fra norsk kvote</t>
    </r>
  </si>
  <si>
    <t>Kompensasjonskvoter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</si>
  <si>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3 913 tonn er overført fra ubenyttet tredjelandskvote i Norges økonomiske til norsk totalkvote</t>
    </r>
  </si>
  <si>
    <t>Ferskfiskordning åpen gruppe</t>
  </si>
  <si>
    <t>Kystfiskeordningen</t>
  </si>
  <si>
    <t>Ferskfiskordning lukket gruppe</t>
  </si>
  <si>
    <t>AVSETNINGER</t>
  </si>
  <si>
    <t>KVOTE- OG FANGSTOVERSIKT</t>
  </si>
  <si>
    <t>STATISTIKK FRA NORGES RÅFISKLAG</t>
  </si>
  <si>
    <t>Inkluderer kun fangst som er oppført som snabeluer på landings- og sluttseddel, det er ikke tatt høyde for eventuell feilrapportering av uerart</t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</si>
  <si>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2020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</si>
  <si>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2020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</si>
  <si>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</si>
  <si>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</si>
  <si>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</si>
  <si>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FANGST AV TORSK, HYSE, SEI, BLÅKVEITE, SNABELUER OG REKER I 2021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</si>
  <si>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33 039 tonn er overført fra ubenyttet tredjelandskvoter til norsk totalkvote; 28 202 tonn fra Norges økonomiske og 4 837 tonn fra fiskevernsonen ved Svalbard</t>
    </r>
  </si>
  <si>
    <r>
      <t xml:space="preserve">2 </t>
    </r>
    <r>
      <rPr>
        <sz val="9"/>
        <color indexed="8"/>
        <rFont val="Calibri"/>
        <family val="2"/>
      </rPr>
      <t>Registrert rekreasjonsfiske utgjør 51 tonn, men det legges til grunn at hele avsetningen tas</t>
    </r>
  </si>
  <si>
    <t>FANGST UKE 40</t>
  </si>
  <si>
    <t>FANGST T.O.M UKE 40</t>
  </si>
  <si>
    <t>RESTKVOTER UKE 40</t>
  </si>
  <si>
    <t>FANGST T.O.M. UKE 40 2020</t>
  </si>
  <si>
    <r>
      <t>3</t>
    </r>
    <r>
      <rPr>
        <sz val="9"/>
        <color indexed="8"/>
        <rFont val="Calibri"/>
        <family val="2"/>
      </rPr>
      <t xml:space="preserve"> Det er fisket 5 897 tonn sei med konvensjonelle redskap som belastes notkvoten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</si>
  <si>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554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</si>
  <si>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945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</si>
</sst>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dd\.mm\.yyyy"/>
    <numFmt numFmtId="166" formatCode="_-* #,##0_-;\-* #,##0_-;_-* &quot;-&quot;??_-;_-@_-"/>
  </numFmts>
  <fonts count="7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i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2"/>
      <color indexed="8"/>
      <name val="Calibri"/>
      <family val="2"/>
    </font>
    <font>
      <b/>
      <i/>
      <vertAlign val="superscript"/>
      <sz val="11"/>
      <color indexed="8"/>
      <name val="Calibri"/>
      <family val="2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indexed="8"/>
      <name val="Calibri"/>
      <family val="2"/>
    </font>
    <font>
      <sz val="8"/>
      <name val="MS Sans Serif"/>
    </font>
    <font>
      <b/>
      <vertAlign val="superscript"/>
      <sz val="12"/>
      <name val="Calibri"/>
      <family val="2"/>
    </font>
    <font>
      <i/>
      <sz val="11"/>
      <name val="Calibri"/>
      <family val="2"/>
    </font>
    <font>
      <vertAlign val="superscript"/>
      <sz val="9"/>
      <name val="Calibri"/>
      <family val="2"/>
    </font>
    <font>
      <vertAlign val="superscript"/>
      <sz val="11"/>
      <name val="Calibri"/>
      <family val="2"/>
    </font>
    <font>
      <sz val="12"/>
      <name val="Calibri"/>
      <family val="2"/>
    </font>
    <font>
      <vertAlign val="superscript"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i/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i/>
      <sz val="10"/>
      <color theme="1"/>
      <name val="Calibri"/>
      <family val="2"/>
    </font>
    <font>
      <vertAlign val="superscript"/>
      <sz val="9"/>
      <color theme="1"/>
      <name val="Calibri"/>
      <family val="2"/>
    </font>
    <font>
      <b/>
      <sz val="13"/>
      <color theme="5" tint="-0.249977111117893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1"/>
      <color theme="1"/>
      <name val="MS Sans Serif"/>
    </font>
    <font>
      <b/>
      <sz val="16"/>
      <color theme="5" tint="-0.249977111117893"/>
      <name val="Calibri"/>
      <family val="2"/>
      <scheme val="minor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C00000"/>
      <name val="Calibri"/>
      <family val="2"/>
    </font>
    <font>
      <i/>
      <sz val="11"/>
      <color rgb="FF000000"/>
      <name val="Calibri"/>
      <family val="2"/>
    </font>
    <font>
      <b/>
      <sz val="20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5D9F1"/>
        <bgColor rgb="FF000000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22" fillId="10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38" fillId="12" borderId="0" applyNumberFormat="0" applyBorder="0" applyAlignment="0" applyProtection="0"/>
    <xf numFmtId="0" fontId="38" fillId="16" borderId="0" applyNumberFormat="0" applyBorder="0" applyAlignment="0" applyProtection="0"/>
    <xf numFmtId="0" fontId="38" fillId="20" borderId="0" applyNumberFormat="0" applyBorder="0" applyAlignment="0" applyProtection="0"/>
    <xf numFmtId="0" fontId="38" fillId="24" borderId="0" applyNumberFormat="0" applyBorder="0" applyAlignment="0" applyProtection="0"/>
    <xf numFmtId="0" fontId="38" fillId="28" borderId="0" applyNumberFormat="0" applyBorder="0" applyAlignment="0" applyProtection="0"/>
    <xf numFmtId="0" fontId="38" fillId="32" borderId="0" applyNumberFormat="0" applyBorder="0" applyAlignment="0" applyProtection="0"/>
    <xf numFmtId="165" fontId="15" fillId="0" borderId="0"/>
    <xf numFmtId="49" fontId="15" fillId="0" borderId="0"/>
    <xf numFmtId="49" fontId="15" fillId="0" borderId="0"/>
    <xf numFmtId="0" fontId="15" fillId="0" borderId="0"/>
    <xf numFmtId="0" fontId="15" fillId="0" borderId="0"/>
    <xf numFmtId="0" fontId="23" fillId="2" borderId="54" applyNumberFormat="0" applyAlignment="0" applyProtection="0"/>
    <xf numFmtId="0" fontId="23" fillId="2" borderId="54" applyNumberForma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33" fillId="6" borderId="54" applyNumberFormat="0" applyAlignment="0" applyProtection="0"/>
    <xf numFmtId="0" fontId="26" fillId="0" borderId="55" applyNumberFormat="0" applyFill="0" applyAlignment="0" applyProtection="0"/>
    <xf numFmtId="0" fontId="26" fillId="0" borderId="55" applyNumberFormat="0" applyFill="0" applyAlignment="0" applyProtection="0"/>
    <xf numFmtId="164" fontId="22" fillId="0" borderId="0" applyFont="0" applyFill="0" applyBorder="0" applyAlignment="0" applyProtection="0"/>
    <xf numFmtId="0" fontId="35" fillId="7" borderId="60" applyNumberFormat="0" applyAlignment="0" applyProtection="0"/>
    <xf numFmtId="0" fontId="22" fillId="8" borderId="61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2" fillId="5" borderId="0" applyNumberFormat="0" applyBorder="0" applyAlignment="0" applyProtection="0"/>
    <xf numFmtId="0" fontId="28" fillId="0" borderId="56" applyNumberFormat="0" applyFill="0" applyAlignment="0" applyProtection="0"/>
    <xf numFmtId="0" fontId="29" fillId="0" borderId="57" applyNumberFormat="0" applyFill="0" applyAlignment="0" applyProtection="0"/>
    <xf numFmtId="0" fontId="30" fillId="0" borderId="58" applyNumberFormat="0" applyFill="0" applyAlignment="0" applyProtection="0"/>
    <xf numFmtId="0" fontId="3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7" fillId="0" borderId="62" applyNumberFormat="0" applyFill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0" fontId="34" fillId="2" borderId="59" applyNumberFormat="0" applyAlignment="0" applyProtection="0"/>
    <xf numFmtId="0" fontId="38" fillId="9" borderId="0" applyNumberFormat="0" applyBorder="0" applyAlignment="0" applyProtection="0"/>
    <xf numFmtId="0" fontId="38" fillId="13" borderId="0" applyNumberFormat="0" applyBorder="0" applyAlignment="0" applyProtection="0"/>
    <xf numFmtId="0" fontId="38" fillId="17" borderId="0" applyNumberFormat="0" applyBorder="0" applyAlignment="0" applyProtection="0"/>
    <xf numFmtId="0" fontId="38" fillId="21" borderId="0" applyNumberFormat="0" applyBorder="0" applyAlignment="0" applyProtection="0"/>
    <xf numFmtId="0" fontId="38" fillId="25" borderId="0" applyNumberFormat="0" applyBorder="0" applyAlignment="0" applyProtection="0"/>
    <xf numFmtId="0" fontId="38" fillId="29" borderId="0" applyNumberFormat="0" applyBorder="0" applyAlignment="0" applyProtection="0"/>
    <xf numFmtId="0" fontId="36" fillId="0" borderId="0" applyNumberFormat="0" applyFill="0" applyBorder="0" applyAlignment="0" applyProtection="0"/>
    <xf numFmtId="9" fontId="22" fillId="0" borderId="0" applyFont="0" applyFill="0" applyBorder="0" applyAlignment="0" applyProtection="0"/>
  </cellStyleXfs>
  <cellXfs count="421">
    <xf numFmtId="0" fontId="0" fillId="0" borderId="0" xfId="0"/>
    <xf numFmtId="0" fontId="40" fillId="0" borderId="0" xfId="0" applyFont="1" applyAlignment="1">
      <alignment vertical="center"/>
    </xf>
    <xf numFmtId="0" fontId="40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0" xfId="0" applyFont="1" applyBorder="1" applyAlignment="1">
      <alignment vertical="center"/>
    </xf>
    <xf numFmtId="0" fontId="42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6" fillId="0" borderId="1" xfId="0" applyFont="1" applyBorder="1" applyAlignment="1">
      <alignment vertical="center"/>
    </xf>
    <xf numFmtId="0" fontId="47" fillId="33" borderId="2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 wrapText="1"/>
    </xf>
    <xf numFmtId="3" fontId="47" fillId="0" borderId="0" xfId="0" applyNumberFormat="1" applyFont="1" applyFill="1" applyBorder="1" applyAlignment="1">
      <alignment horizontal="right" vertical="center" wrapText="1"/>
    </xf>
    <xf numFmtId="3" fontId="41" fillId="0" borderId="0" xfId="0" applyNumberFormat="1" applyFont="1" applyBorder="1" applyAlignment="1">
      <alignment vertical="center"/>
    </xf>
    <xf numFmtId="0" fontId="48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4" xfId="0" applyFont="1" applyBorder="1" applyAlignment="1">
      <alignment vertical="center"/>
    </xf>
    <xf numFmtId="0" fontId="49" fillId="0" borderId="5" xfId="0" applyFont="1" applyBorder="1" applyAlignment="1">
      <alignment vertical="center"/>
    </xf>
    <xf numFmtId="0" fontId="40" fillId="0" borderId="6" xfId="0" applyFont="1" applyBorder="1" applyAlignment="1">
      <alignment vertical="center" wrapText="1"/>
    </xf>
    <xf numFmtId="0" fontId="50" fillId="0" borderId="0" xfId="0" applyFont="1" applyBorder="1" applyAlignment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4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2" fillId="0" borderId="0" xfId="0" applyFont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3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4" fillId="0" borderId="1" xfId="0" applyFont="1" applyBorder="1" applyAlignment="1">
      <alignment vertical="center"/>
    </xf>
    <xf numFmtId="0" fontId="54" fillId="0" borderId="0" xfId="0" applyFont="1" applyAlignment="1">
      <alignment vertical="center"/>
    </xf>
    <xf numFmtId="0" fontId="54" fillId="0" borderId="5" xfId="0" applyFont="1" applyBorder="1" applyAlignment="1">
      <alignment vertical="center"/>
    </xf>
    <xf numFmtId="0" fontId="54" fillId="0" borderId="0" xfId="0" applyFont="1" applyBorder="1" applyAlignment="1">
      <alignment vertical="center"/>
    </xf>
    <xf numFmtId="3" fontId="43" fillId="0" borderId="6" xfId="0" applyNumberFormat="1" applyFont="1" applyBorder="1" applyAlignment="1">
      <alignment vertical="center"/>
    </xf>
    <xf numFmtId="3" fontId="41" fillId="0" borderId="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51" fillId="33" borderId="7" xfId="0" applyFont="1" applyFill="1" applyBorder="1" applyAlignment="1">
      <alignment horizontal="center" vertical="center" wrapText="1"/>
    </xf>
    <xf numFmtId="0" fontId="37" fillId="0" borderId="8" xfId="0" applyFont="1" applyBorder="1" applyAlignment="1">
      <alignment vertical="center"/>
    </xf>
    <xf numFmtId="0" fontId="37" fillId="0" borderId="9" xfId="0" applyFont="1" applyBorder="1" applyAlignment="1">
      <alignment vertical="center"/>
    </xf>
    <xf numFmtId="0" fontId="51" fillId="33" borderId="9" xfId="0" applyFont="1" applyFill="1" applyBorder="1" applyAlignment="1">
      <alignment horizontal="left" vertical="center" wrapText="1"/>
    </xf>
    <xf numFmtId="0" fontId="51" fillId="33" borderId="10" xfId="0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5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5" xfId="0" applyFont="1" applyBorder="1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9" xfId="0" applyFont="1" applyFill="1" applyBorder="1" applyAlignment="1">
      <alignment vertical="center"/>
    </xf>
    <xf numFmtId="0" fontId="43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/>
    </xf>
    <xf numFmtId="0" fontId="43" fillId="0" borderId="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0" fontId="41" fillId="0" borderId="12" xfId="0" applyFont="1" applyBorder="1" applyAlignment="1">
      <alignment vertical="center"/>
    </xf>
    <xf numFmtId="0" fontId="41" fillId="0" borderId="13" xfId="0" applyFont="1" applyBorder="1" applyAlignment="1">
      <alignment vertical="center"/>
    </xf>
    <xf numFmtId="3" fontId="41" fillId="0" borderId="1" xfId="0" applyNumberFormat="1" applyFont="1" applyBorder="1" applyAlignment="1">
      <alignment vertical="center"/>
    </xf>
    <xf numFmtId="0" fontId="44" fillId="0" borderId="5" xfId="0" applyFont="1" applyBorder="1" applyAlignment="1">
      <alignment vertical="center"/>
    </xf>
    <xf numFmtId="0" fontId="45" fillId="0" borderId="5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43" fillId="0" borderId="0" xfId="0" applyFont="1" applyBorder="1" applyAlignment="1">
      <alignment horizontal="left" vertical="center"/>
    </xf>
    <xf numFmtId="0" fontId="43" fillId="0" borderId="14" xfId="0" applyFont="1" applyBorder="1" applyAlignment="1">
      <alignment vertical="center"/>
    </xf>
    <xf numFmtId="0" fontId="43" fillId="0" borderId="6" xfId="0" applyFont="1" applyBorder="1" applyAlignment="1">
      <alignment vertical="center"/>
    </xf>
    <xf numFmtId="0" fontId="43" fillId="0" borderId="15" xfId="0" applyFont="1" applyBorder="1" applyAlignment="1">
      <alignment vertical="center"/>
    </xf>
    <xf numFmtId="0" fontId="45" fillId="0" borderId="0" xfId="0" applyFont="1" applyBorder="1" applyAlignment="1">
      <alignment vertical="center"/>
    </xf>
    <xf numFmtId="0" fontId="40" fillId="0" borderId="0" xfId="0" applyFont="1" applyBorder="1" applyAlignment="1">
      <alignment vertical="center" wrapText="1"/>
    </xf>
    <xf numFmtId="0" fontId="41" fillId="0" borderId="0" xfId="0" applyFont="1" applyBorder="1" applyAlignment="1">
      <alignment vertical="center" wrapText="1"/>
    </xf>
    <xf numFmtId="0" fontId="0" fillId="0" borderId="9" xfId="0" applyFont="1" applyBorder="1" applyAlignment="1">
      <alignment vertical="center"/>
    </xf>
    <xf numFmtId="0" fontId="40" fillId="0" borderId="12" xfId="0" applyFont="1" applyBorder="1" applyAlignment="1">
      <alignment vertical="center" wrapText="1"/>
    </xf>
    <xf numFmtId="0" fontId="55" fillId="0" borderId="5" xfId="0" applyFont="1" applyBorder="1" applyAlignment="1">
      <alignment vertical="center"/>
    </xf>
    <xf numFmtId="0" fontId="55" fillId="0" borderId="0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54" fillId="0" borderId="16" xfId="0" applyFont="1" applyBorder="1" applyAlignment="1">
      <alignment vertical="center" wrapText="1"/>
    </xf>
    <xf numFmtId="0" fontId="54" fillId="0" borderId="17" xfId="0" applyFont="1" applyBorder="1" applyAlignment="1">
      <alignment vertical="center" wrapText="1"/>
    </xf>
    <xf numFmtId="0" fontId="54" fillId="0" borderId="18" xfId="0" applyFont="1" applyBorder="1" applyAlignment="1">
      <alignment vertical="center" wrapText="1"/>
    </xf>
    <xf numFmtId="0" fontId="46" fillId="0" borderId="5" xfId="0" applyFont="1" applyBorder="1" applyAlignment="1">
      <alignment vertical="center"/>
    </xf>
    <xf numFmtId="0" fontId="56" fillId="0" borderId="16" xfId="0" applyFont="1" applyBorder="1" applyAlignment="1">
      <alignment horizontal="center" vertical="center" wrapText="1"/>
    </xf>
    <xf numFmtId="0" fontId="54" fillId="0" borderId="9" xfId="0" applyFont="1" applyBorder="1" applyAlignment="1">
      <alignment vertical="center" wrapText="1"/>
    </xf>
    <xf numFmtId="0" fontId="41" fillId="0" borderId="14" xfId="0" applyFont="1" applyBorder="1" applyAlignment="1">
      <alignment vertical="center"/>
    </xf>
    <xf numFmtId="0" fontId="41" fillId="0" borderId="6" xfId="0" applyFont="1" applyBorder="1" applyAlignment="1">
      <alignment vertical="center"/>
    </xf>
    <xf numFmtId="0" fontId="41" fillId="0" borderId="15" xfId="0" applyFont="1" applyBorder="1" applyAlignment="1">
      <alignment vertical="center"/>
    </xf>
    <xf numFmtId="3" fontId="41" fillId="0" borderId="0" xfId="0" applyNumberFormat="1" applyFont="1" applyBorder="1" applyAlignment="1">
      <alignment vertical="center"/>
    </xf>
    <xf numFmtId="0" fontId="40" fillId="0" borderId="14" xfId="0" applyFont="1" applyBorder="1" applyAlignment="1">
      <alignment vertical="center"/>
    </xf>
    <xf numFmtId="0" fontId="40" fillId="0" borderId="6" xfId="0" applyFont="1" applyBorder="1" applyAlignment="1">
      <alignment vertical="center"/>
    </xf>
    <xf numFmtId="0" fontId="40" fillId="0" borderId="1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7" fillId="0" borderId="0" xfId="0" applyFont="1" applyBorder="1" applyAlignment="1">
      <alignment vertical="center"/>
    </xf>
    <xf numFmtId="3" fontId="43" fillId="0" borderId="0" xfId="0" applyNumberFormat="1" applyFont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0" fontId="41" fillId="0" borderId="19" xfId="0" applyFont="1" applyFill="1" applyBorder="1" applyAlignment="1">
      <alignment vertical="center"/>
    </xf>
    <xf numFmtId="3" fontId="41" fillId="0" borderId="0" xfId="0" applyNumberFormat="1" applyFont="1" applyFill="1" applyBorder="1" applyAlignment="1">
      <alignment vertical="center"/>
    </xf>
    <xf numFmtId="0" fontId="41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horizontal="right" vertical="center" indent="1"/>
    </xf>
    <xf numFmtId="3" fontId="41" fillId="0" borderId="9" xfId="0" applyNumberFormat="1" applyFont="1" applyFill="1" applyBorder="1" applyAlignment="1">
      <alignment horizontal="right" vertical="center" indent="1"/>
    </xf>
    <xf numFmtId="3" fontId="43" fillId="0" borderId="0" xfId="0" applyNumberFormat="1" applyFont="1" applyBorder="1" applyAlignment="1">
      <alignment vertical="center" wrapText="1"/>
    </xf>
    <xf numFmtId="3" fontId="40" fillId="0" borderId="0" xfId="0" applyNumberFormat="1" applyFont="1" applyBorder="1" applyAlignment="1">
      <alignment vertical="center"/>
    </xf>
    <xf numFmtId="0" fontId="54" fillId="0" borderId="9" xfId="0" applyFont="1" applyFill="1" applyBorder="1" applyAlignment="1">
      <alignment vertical="center" wrapText="1"/>
    </xf>
    <xf numFmtId="3" fontId="40" fillId="0" borderId="6" xfId="0" applyNumberFormat="1" applyFont="1" applyBorder="1" applyAlignment="1">
      <alignment vertical="center"/>
    </xf>
    <xf numFmtId="3" fontId="46" fillId="0" borderId="0" xfId="0" applyNumberFormat="1" applyFont="1" applyBorder="1" applyAlignment="1">
      <alignment vertical="center"/>
    </xf>
    <xf numFmtId="3" fontId="41" fillId="0" borderId="0" xfId="0" applyNumberFormat="1" applyFont="1" applyBorder="1" applyAlignment="1">
      <alignment vertical="center" wrapText="1"/>
    </xf>
    <xf numFmtId="0" fontId="47" fillId="33" borderId="9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vertical="center" wrapText="1"/>
    </xf>
    <xf numFmtId="0" fontId="43" fillId="0" borderId="0" xfId="0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 wrapText="1"/>
    </xf>
    <xf numFmtId="3" fontId="43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43" fillId="0" borderId="12" xfId="0" applyFont="1" applyFill="1" applyBorder="1" applyAlignment="1">
      <alignment horizontal="left" vertical="center" wrapText="1"/>
    </xf>
    <xf numFmtId="0" fontId="43" fillId="0" borderId="20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left" vertical="center"/>
    </xf>
    <xf numFmtId="3" fontId="43" fillId="0" borderId="6" xfId="0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58" fillId="0" borderId="0" xfId="0" applyFont="1" applyBorder="1" applyAlignment="1">
      <alignment horizontal="center" vertical="center"/>
    </xf>
    <xf numFmtId="0" fontId="40" fillId="0" borderId="6" xfId="0" applyFont="1" applyFill="1" applyBorder="1" applyAlignment="1">
      <alignment vertical="center" wrapText="1"/>
    </xf>
    <xf numFmtId="0" fontId="0" fillId="0" borderId="6" xfId="0" applyBorder="1"/>
    <xf numFmtId="0" fontId="41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0" fillId="0" borderId="22" xfId="0" applyFont="1" applyBorder="1" applyAlignment="1">
      <alignment vertical="center" wrapText="1"/>
    </xf>
    <xf numFmtId="0" fontId="41" fillId="0" borderId="22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47" fillId="33" borderId="2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vertical="center" wrapText="1"/>
    </xf>
    <xf numFmtId="0" fontId="56" fillId="0" borderId="24" xfId="0" applyFont="1" applyBorder="1" applyAlignment="1">
      <alignment horizontal="center" vertical="center" wrapText="1"/>
    </xf>
    <xf numFmtId="0" fontId="43" fillId="0" borderId="12" xfId="0" applyFont="1" applyFill="1" applyBorder="1" applyAlignment="1">
      <alignment vertical="center" wrapText="1"/>
    </xf>
    <xf numFmtId="0" fontId="59" fillId="0" borderId="8" xfId="0" applyFont="1" applyFill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41" fillId="0" borderId="7" xfId="0" applyNumberFormat="1" applyFont="1" applyFill="1" applyBorder="1" applyAlignment="1">
      <alignment horizontal="right" vertical="center" indent="1"/>
    </xf>
    <xf numFmtId="3" fontId="0" fillId="0" borderId="12" xfId="0" applyNumberFormat="1" applyFill="1" applyBorder="1" applyAlignment="1">
      <alignment vertical="center"/>
    </xf>
    <xf numFmtId="0" fontId="41" fillId="0" borderId="5" xfId="0" applyFont="1" applyFill="1" applyBorder="1" applyAlignment="1">
      <alignment vertical="center"/>
    </xf>
    <xf numFmtId="0" fontId="41" fillId="0" borderId="25" xfId="0" applyFont="1" applyFill="1" applyBorder="1" applyAlignment="1">
      <alignment vertical="center"/>
    </xf>
    <xf numFmtId="0" fontId="41" fillId="0" borderId="26" xfId="0" applyFont="1" applyFill="1" applyBorder="1" applyAlignment="1">
      <alignment vertical="center"/>
    </xf>
    <xf numFmtId="0" fontId="41" fillId="0" borderId="4" xfId="0" applyFont="1" applyFill="1" applyBorder="1" applyAlignment="1">
      <alignment vertical="center"/>
    </xf>
    <xf numFmtId="0" fontId="41" fillId="0" borderId="1" xfId="0" applyFont="1" applyFill="1" applyBorder="1" applyAlignment="1">
      <alignment vertical="center"/>
    </xf>
    <xf numFmtId="0" fontId="43" fillId="0" borderId="0" xfId="0" applyFont="1" applyFill="1" applyBorder="1" applyAlignment="1">
      <alignment vertical="top" wrapText="1"/>
    </xf>
    <xf numFmtId="0" fontId="41" fillId="0" borderId="0" xfId="0" applyFont="1" applyFill="1" applyBorder="1" applyAlignment="1">
      <alignment vertical="center"/>
    </xf>
    <xf numFmtId="0" fontId="54" fillId="0" borderId="7" xfId="0" applyFont="1" applyFill="1" applyBorder="1" applyAlignment="1">
      <alignment vertical="center" wrapText="1"/>
    </xf>
    <xf numFmtId="0" fontId="54" fillId="0" borderId="27" xfId="0" applyFont="1" applyFill="1" applyBorder="1" applyAlignment="1">
      <alignment vertical="center" wrapText="1"/>
    </xf>
    <xf numFmtId="0" fontId="41" fillId="0" borderId="28" xfId="0" applyFont="1" applyFill="1" applyBorder="1" applyAlignment="1">
      <alignment vertical="center" wrapText="1"/>
    </xf>
    <xf numFmtId="0" fontId="41" fillId="0" borderId="29" xfId="0" applyFont="1" applyFill="1" applyBorder="1" applyAlignment="1">
      <alignment vertical="center" wrapText="1"/>
    </xf>
    <xf numFmtId="0" fontId="54" fillId="0" borderId="4" xfId="0" applyFont="1" applyFill="1" applyBorder="1" applyAlignment="1">
      <alignment vertical="center" wrapText="1"/>
    </xf>
    <xf numFmtId="0" fontId="54" fillId="0" borderId="2" xfId="0" applyFont="1" applyFill="1" applyBorder="1" applyAlignment="1">
      <alignment vertical="center" wrapText="1"/>
    </xf>
    <xf numFmtId="0" fontId="44" fillId="0" borderId="30" xfId="0" applyFont="1" applyFill="1" applyBorder="1" applyAlignment="1">
      <alignment vertical="center" wrapText="1"/>
    </xf>
    <xf numFmtId="0" fontId="56" fillId="0" borderId="28" xfId="0" applyFont="1" applyFill="1" applyBorder="1" applyAlignment="1">
      <alignment vertical="center" wrapText="1"/>
    </xf>
    <xf numFmtId="0" fontId="44" fillId="0" borderId="28" xfId="0" applyFont="1" applyFill="1" applyBorder="1" applyAlignment="1">
      <alignment vertical="center" wrapText="1"/>
    </xf>
    <xf numFmtId="0" fontId="44" fillId="0" borderId="29" xfId="0" applyFont="1" applyFill="1" applyBorder="1" applyAlignment="1">
      <alignment vertical="center" wrapText="1"/>
    </xf>
    <xf numFmtId="0" fontId="54" fillId="0" borderId="31" xfId="0" applyFont="1" applyFill="1" applyBorder="1" applyAlignment="1">
      <alignment vertical="center" wrapText="1"/>
    </xf>
    <xf numFmtId="0" fontId="0" fillId="0" borderId="0" xfId="0" applyFill="1" applyBorder="1"/>
    <xf numFmtId="3" fontId="0" fillId="0" borderId="0" xfId="0" applyNumberForma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33" borderId="10" xfId="0" applyFont="1" applyFill="1" applyBorder="1" applyAlignment="1">
      <alignment horizontal="center" vertical="center" wrapText="1"/>
    </xf>
    <xf numFmtId="0" fontId="54" fillId="0" borderId="30" xfId="0" applyFont="1" applyFill="1" applyBorder="1" applyAlignment="1">
      <alignment vertical="center" wrapText="1"/>
    </xf>
    <xf numFmtId="0" fontId="41" fillId="0" borderId="32" xfId="0" applyFont="1" applyFill="1" applyBorder="1" applyAlignment="1">
      <alignment vertical="center" wrapText="1"/>
    </xf>
    <xf numFmtId="0" fontId="43" fillId="0" borderId="6" xfId="0" applyFont="1" applyFill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54" fillId="0" borderId="33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0" fontId="54" fillId="0" borderId="7" xfId="0" applyFont="1" applyBorder="1" applyAlignment="1">
      <alignment vertical="center" wrapText="1"/>
    </xf>
    <xf numFmtId="3" fontId="37" fillId="0" borderId="9" xfId="34" applyNumberFormat="1" applyFont="1" applyFill="1" applyBorder="1" applyAlignment="1">
      <alignment vertical="center"/>
    </xf>
    <xf numFmtId="3" fontId="37" fillId="0" borderId="8" xfId="34" applyNumberFormat="1" applyFont="1" applyFill="1" applyBorder="1" applyAlignment="1">
      <alignment vertical="center"/>
    </xf>
    <xf numFmtId="3" fontId="51" fillId="33" borderId="9" xfId="34" applyNumberFormat="1" applyFont="1" applyFill="1" applyBorder="1" applyAlignment="1">
      <alignment vertical="center" wrapText="1"/>
    </xf>
    <xf numFmtId="0" fontId="47" fillId="33" borderId="7" xfId="0" applyFont="1" applyFill="1" applyBorder="1" applyAlignment="1">
      <alignment horizontal="center" vertical="center" wrapText="1"/>
    </xf>
    <xf numFmtId="0" fontId="47" fillId="33" borderId="35" xfId="0" applyFont="1" applyFill="1" applyBorder="1" applyAlignment="1">
      <alignment horizontal="center" vertical="center" wrapText="1"/>
    </xf>
    <xf numFmtId="0" fontId="47" fillId="33" borderId="9" xfId="0" applyFont="1" applyFill="1" applyBorder="1" applyAlignment="1">
      <alignment horizontal="center" vertical="center"/>
    </xf>
    <xf numFmtId="3" fontId="59" fillId="0" borderId="8" xfId="0" applyNumberFormat="1" applyFont="1" applyFill="1" applyBorder="1" applyAlignment="1">
      <alignment horizontal="right" vertical="center" indent="1"/>
    </xf>
    <xf numFmtId="3" fontId="41" fillId="0" borderId="8" xfId="0" applyNumberFormat="1" applyFont="1" applyFill="1" applyBorder="1" applyAlignment="1">
      <alignment horizontal="right" vertical="center" indent="1"/>
    </xf>
    <xf numFmtId="3" fontId="8" fillId="0" borderId="33" xfId="0" applyNumberFormat="1" applyFont="1" applyFill="1" applyBorder="1" applyAlignment="1">
      <alignment horizontal="right" vertical="center" wrapText="1"/>
    </xf>
    <xf numFmtId="3" fontId="11" fillId="0" borderId="16" xfId="0" applyNumberFormat="1" applyFont="1" applyFill="1" applyBorder="1" applyAlignment="1">
      <alignment horizontal="right" vertical="center" wrapText="1"/>
    </xf>
    <xf numFmtId="3" fontId="11" fillId="0" borderId="24" xfId="0" applyNumberFormat="1" applyFont="1" applyFill="1" applyBorder="1" applyAlignment="1">
      <alignment horizontal="right" vertical="center" wrapText="1"/>
    </xf>
    <xf numFmtId="3" fontId="12" fillId="0" borderId="16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Fill="1" applyBorder="1" applyAlignment="1">
      <alignment horizontal="right" vertical="center" wrapText="1"/>
    </xf>
    <xf numFmtId="3" fontId="47" fillId="33" borderId="9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37" xfId="0" applyNumberFormat="1" applyFont="1" applyFill="1" applyBorder="1" applyAlignment="1">
      <alignment horizontal="right" vertical="center" wrapText="1"/>
    </xf>
    <xf numFmtId="3" fontId="11" fillId="0" borderId="38" xfId="0" applyNumberFormat="1" applyFont="1" applyFill="1" applyBorder="1" applyAlignment="1">
      <alignment horizontal="right" vertical="center" wrapText="1"/>
    </xf>
    <xf numFmtId="3" fontId="12" fillId="0" borderId="37" xfId="0" applyNumberFormat="1" applyFont="1" applyFill="1" applyBorder="1" applyAlignment="1">
      <alignment horizontal="right" vertical="center" wrapText="1"/>
    </xf>
    <xf numFmtId="3" fontId="13" fillId="0" borderId="37" xfId="0" applyNumberFormat="1" applyFont="1" applyFill="1" applyBorder="1" applyAlignment="1">
      <alignment horizontal="right" vertical="center" wrapText="1"/>
    </xf>
    <xf numFmtId="3" fontId="8" fillId="0" borderId="39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Fill="1" applyBorder="1" applyAlignment="1">
      <alignment horizontal="right" vertical="center" wrapText="1"/>
    </xf>
    <xf numFmtId="3" fontId="10" fillId="33" borderId="40" xfId="0" applyNumberFormat="1" applyFont="1" applyFill="1" applyBorder="1" applyAlignment="1">
      <alignment horizontal="right" vertical="center" wrapText="1"/>
    </xf>
    <xf numFmtId="3" fontId="37" fillId="0" borderId="33" xfId="34" applyNumberFormat="1" applyFont="1" applyFill="1" applyBorder="1" applyAlignment="1">
      <alignment horizontal="right" vertical="center"/>
    </xf>
    <xf numFmtId="3" fontId="37" fillId="0" borderId="16" xfId="34" applyNumberFormat="1" applyFont="1" applyFill="1" applyBorder="1" applyAlignment="1">
      <alignment horizontal="right" vertical="center"/>
    </xf>
    <xf numFmtId="3" fontId="37" fillId="0" borderId="17" xfId="34" applyNumberFormat="1" applyFont="1" applyFill="1" applyBorder="1" applyAlignment="1">
      <alignment horizontal="right" vertical="center"/>
    </xf>
    <xf numFmtId="3" fontId="54" fillId="0" borderId="18" xfId="0" applyNumberFormat="1" applyFont="1" applyFill="1" applyBorder="1" applyAlignment="1">
      <alignment horizontal="right" vertical="center" wrapText="1"/>
    </xf>
    <xf numFmtId="3" fontId="56" fillId="0" borderId="16" xfId="0" applyNumberFormat="1" applyFont="1" applyFill="1" applyBorder="1" applyAlignment="1">
      <alignment horizontal="right" vertical="center" wrapText="1"/>
    </xf>
    <xf numFmtId="3" fontId="56" fillId="0" borderId="17" xfId="0" applyNumberFormat="1" applyFont="1" applyFill="1" applyBorder="1" applyAlignment="1">
      <alignment horizontal="right" vertical="center" wrapText="1"/>
    </xf>
    <xf numFmtId="3" fontId="54" fillId="0" borderId="9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Border="1" applyAlignment="1">
      <alignment horizontal="right" vertical="center" wrapText="1"/>
    </xf>
    <xf numFmtId="3" fontId="12" fillId="0" borderId="41" xfId="0" applyNumberFormat="1" applyFont="1" applyFill="1" applyBorder="1" applyAlignment="1">
      <alignment horizontal="right" vertical="center" wrapText="1"/>
    </xf>
    <xf numFmtId="3" fontId="12" fillId="0" borderId="17" xfId="0" applyNumberFormat="1" applyFont="1" applyFill="1" applyBorder="1" applyAlignment="1">
      <alignment horizontal="right" vertical="center" wrapText="1"/>
    </xf>
    <xf numFmtId="3" fontId="54" fillId="0" borderId="36" xfId="0" applyNumberFormat="1" applyFont="1" applyFill="1" applyBorder="1" applyAlignment="1">
      <alignment horizontal="right" vertical="center" wrapText="1"/>
    </xf>
    <xf numFmtId="3" fontId="54" fillId="0" borderId="33" xfId="0" applyNumberFormat="1" applyFont="1" applyFill="1" applyBorder="1" applyAlignment="1">
      <alignment horizontal="right" vertical="center" wrapText="1"/>
    </xf>
    <xf numFmtId="3" fontId="41" fillId="0" borderId="37" xfId="0" applyNumberFormat="1" applyFont="1" applyFill="1" applyBorder="1" applyAlignment="1">
      <alignment horizontal="right" vertical="center" wrapText="1"/>
    </xf>
    <xf numFmtId="3" fontId="41" fillId="0" borderId="16" xfId="0" applyNumberFormat="1" applyFont="1" applyFill="1" applyBorder="1" applyAlignment="1">
      <alignment horizontal="right" vertical="center" wrapText="1"/>
    </xf>
    <xf numFmtId="3" fontId="41" fillId="0" borderId="41" xfId="0" applyNumberFormat="1" applyFont="1" applyFill="1" applyBorder="1" applyAlignment="1">
      <alignment horizontal="right" vertical="center" wrapText="1"/>
    </xf>
    <xf numFmtId="3" fontId="41" fillId="0" borderId="17" xfId="0" applyNumberFormat="1" applyFont="1" applyFill="1" applyBorder="1" applyAlignment="1">
      <alignment horizontal="right" vertical="center" wrapText="1"/>
    </xf>
    <xf numFmtId="3" fontId="54" fillId="0" borderId="42" xfId="0" applyNumberFormat="1" applyFont="1" applyFill="1" applyBorder="1" applyAlignment="1">
      <alignment horizontal="right" vertical="center" wrapText="1"/>
    </xf>
    <xf numFmtId="3" fontId="54" fillId="0" borderId="19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Fill="1" applyBorder="1" applyAlignment="1">
      <alignment horizontal="right" vertical="center" wrapText="1"/>
    </xf>
    <xf numFmtId="3" fontId="54" fillId="0" borderId="7" xfId="0" applyNumberFormat="1" applyFont="1" applyFill="1" applyBorder="1" applyAlignment="1">
      <alignment horizontal="right" vertical="center" wrapText="1"/>
    </xf>
    <xf numFmtId="3" fontId="44" fillId="0" borderId="43" xfId="0" applyNumberFormat="1" applyFont="1" applyFill="1" applyBorder="1" applyAlignment="1">
      <alignment horizontal="right" vertical="center" wrapText="1"/>
    </xf>
    <xf numFmtId="3" fontId="44" fillId="0" borderId="33" xfId="0" applyNumberFormat="1" applyFont="1" applyFill="1" applyBorder="1" applyAlignment="1">
      <alignment horizontal="right" vertical="center" wrapText="1"/>
    </xf>
    <xf numFmtId="3" fontId="56" fillId="0" borderId="37" xfId="0" applyNumberFormat="1" applyFont="1" applyFill="1" applyBorder="1" applyAlignment="1">
      <alignment horizontal="right" vertical="center" wrapText="1"/>
    </xf>
    <xf numFmtId="3" fontId="44" fillId="0" borderId="37" xfId="0" applyNumberFormat="1" applyFont="1" applyFill="1" applyBorder="1" applyAlignment="1">
      <alignment horizontal="right" vertical="center" wrapText="1"/>
    </xf>
    <xf numFmtId="3" fontId="44" fillId="0" borderId="16" xfId="0" applyNumberFormat="1" applyFont="1" applyFill="1" applyBorder="1" applyAlignment="1">
      <alignment horizontal="right" vertical="center" wrapText="1"/>
    </xf>
    <xf numFmtId="3" fontId="44" fillId="0" borderId="41" xfId="0" applyNumberFormat="1" applyFont="1" applyFill="1" applyBorder="1" applyAlignment="1">
      <alignment horizontal="right" vertical="center" wrapText="1"/>
    </xf>
    <xf numFmtId="3" fontId="44" fillId="0" borderId="17" xfId="0" applyNumberFormat="1" applyFont="1" applyFill="1" applyBorder="1" applyAlignment="1">
      <alignment horizontal="right" vertical="center" wrapText="1"/>
    </xf>
    <xf numFmtId="3" fontId="54" fillId="0" borderId="39" xfId="0" applyNumberFormat="1" applyFont="1" applyFill="1" applyBorder="1" applyAlignment="1">
      <alignment horizontal="right" vertical="center" wrapText="1"/>
    </xf>
    <xf numFmtId="3" fontId="54" fillId="0" borderId="8" xfId="0" applyNumberFormat="1" applyFont="1" applyFill="1" applyBorder="1" applyAlignment="1">
      <alignment horizontal="right" vertical="center" wrapText="1"/>
    </xf>
    <xf numFmtId="3" fontId="54" fillId="0" borderId="40" xfId="0" applyNumberFormat="1" applyFont="1" applyBorder="1" applyAlignment="1">
      <alignment horizontal="right" vertical="center" wrapText="1"/>
    </xf>
    <xf numFmtId="3" fontId="54" fillId="0" borderId="9" xfId="0" applyNumberFormat="1" applyFont="1" applyBorder="1" applyAlignment="1">
      <alignment horizontal="right" vertical="center" wrapText="1"/>
    </xf>
    <xf numFmtId="0" fontId="51" fillId="33" borderId="20" xfId="0" applyFont="1" applyFill="1" applyBorder="1" applyAlignment="1">
      <alignment horizontal="center" vertical="center"/>
    </xf>
    <xf numFmtId="3" fontId="17" fillId="0" borderId="16" xfId="0" applyNumberFormat="1" applyFont="1" applyFill="1" applyBorder="1" applyAlignment="1">
      <alignment horizontal="right" vertical="center" wrapText="1"/>
    </xf>
    <xf numFmtId="3" fontId="61" fillId="0" borderId="7" xfId="0" applyNumberFormat="1" applyFont="1" applyBorder="1" applyAlignment="1">
      <alignment horizontal="right" vertical="center" wrapText="1"/>
    </xf>
    <xf numFmtId="3" fontId="61" fillId="0" borderId="40" xfId="0" applyNumberFormat="1" applyFont="1" applyBorder="1" applyAlignment="1">
      <alignment horizontal="right" vertical="center" wrapText="1"/>
    </xf>
    <xf numFmtId="3" fontId="62" fillId="0" borderId="0" xfId="0" applyNumberFormat="1" applyFont="1" applyFill="1" applyBorder="1" applyAlignment="1">
      <alignment vertical="center"/>
    </xf>
    <xf numFmtId="0" fontId="62" fillId="0" borderId="0" xfId="0" applyFont="1" applyFill="1" applyBorder="1" applyAlignment="1">
      <alignment vertical="center"/>
    </xf>
    <xf numFmtId="3" fontId="63" fillId="0" borderId="9" xfId="0" applyNumberFormat="1" applyFont="1" applyFill="1" applyBorder="1" applyAlignment="1">
      <alignment horizontal="right" vertical="center" indent="1"/>
    </xf>
    <xf numFmtId="0" fontId="11" fillId="0" borderId="19" xfId="0" applyFont="1" applyBorder="1" applyAlignment="1">
      <alignment vertical="center"/>
    </xf>
    <xf numFmtId="3" fontId="11" fillId="0" borderId="19" xfId="0" applyNumberFormat="1" applyFont="1" applyFill="1" applyBorder="1" applyAlignment="1">
      <alignment horizontal="right" vertical="center" indent="1"/>
    </xf>
    <xf numFmtId="0" fontId="11" fillId="0" borderId="7" xfId="0" applyFont="1" applyFill="1" applyBorder="1" applyAlignment="1">
      <alignment vertical="center"/>
    </xf>
    <xf numFmtId="3" fontId="11" fillId="0" borderId="7" xfId="0" applyNumberFormat="1" applyFont="1" applyFill="1" applyBorder="1" applyAlignment="1">
      <alignment horizontal="right" vertical="center" indent="1"/>
    </xf>
    <xf numFmtId="0" fontId="11" fillId="0" borderId="19" xfId="0" applyFont="1" applyFill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3" fontId="11" fillId="0" borderId="9" xfId="0" applyNumberFormat="1" applyFont="1" applyFill="1" applyBorder="1" applyAlignment="1">
      <alignment horizontal="right" vertical="center" indent="1"/>
    </xf>
    <xf numFmtId="0" fontId="11" fillId="0" borderId="34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3" fontId="11" fillId="0" borderId="34" xfId="0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3" fontId="11" fillId="0" borderId="41" xfId="0" applyNumberFormat="1" applyFont="1" applyFill="1" applyBorder="1" applyAlignment="1">
      <alignment horizontal="right" vertical="center" wrapText="1"/>
    </xf>
    <xf numFmtId="3" fontId="8" fillId="0" borderId="42" xfId="0" applyNumberFormat="1" applyFont="1" applyFill="1" applyBorder="1" applyAlignment="1">
      <alignment horizontal="right" vertical="center" wrapText="1"/>
    </xf>
    <xf numFmtId="0" fontId="64" fillId="0" borderId="0" xfId="0" applyFont="1" applyFill="1" applyBorder="1" applyAlignment="1">
      <alignment horizontal="left" vertical="center"/>
    </xf>
    <xf numFmtId="3" fontId="12" fillId="0" borderId="43" xfId="0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63" fillId="0" borderId="25" xfId="0" applyFont="1" applyFill="1" applyBorder="1" applyAlignment="1">
      <alignment vertical="center"/>
    </xf>
    <xf numFmtId="3" fontId="63" fillId="0" borderId="44" xfId="0" applyNumberFormat="1" applyFont="1" applyFill="1" applyBorder="1" applyAlignment="1">
      <alignment horizontal="right" vertical="center" indent="1"/>
    </xf>
    <xf numFmtId="0" fontId="63" fillId="0" borderId="4" xfId="0" applyFont="1" applyFill="1" applyBorder="1" applyAlignment="1">
      <alignment vertical="center"/>
    </xf>
    <xf numFmtId="3" fontId="63" fillId="0" borderId="26" xfId="0" applyNumberFormat="1" applyFont="1" applyFill="1" applyBorder="1" applyAlignment="1">
      <alignment horizontal="right" vertical="center" indent="1"/>
    </xf>
    <xf numFmtId="0" fontId="63" fillId="0" borderId="2" xfId="0" applyFont="1" applyFill="1" applyBorder="1" applyAlignment="1">
      <alignment vertical="center"/>
    </xf>
    <xf numFmtId="3" fontId="63" fillId="0" borderId="34" xfId="0" applyNumberFormat="1" applyFont="1" applyFill="1" applyBorder="1" applyAlignment="1">
      <alignment horizontal="right" vertical="center" indent="1"/>
    </xf>
    <xf numFmtId="3" fontId="65" fillId="0" borderId="45" xfId="34" applyNumberFormat="1" applyFont="1" applyFill="1" applyBorder="1" applyAlignment="1">
      <alignment vertical="center"/>
    </xf>
    <xf numFmtId="0" fontId="9" fillId="0" borderId="6" xfId="0" applyFont="1" applyBorder="1" applyAlignment="1">
      <alignment vertical="center"/>
    </xf>
    <xf numFmtId="3" fontId="63" fillId="0" borderId="20" xfId="0" applyNumberFormat="1" applyFont="1" applyFill="1" applyBorder="1" applyAlignment="1">
      <alignment vertical="center"/>
    </xf>
    <xf numFmtId="3" fontId="63" fillId="0" borderId="20" xfId="0" applyNumberFormat="1" applyFont="1" applyFill="1" applyBorder="1" applyAlignment="1">
      <alignment horizontal="right" vertical="center" indent="1"/>
    </xf>
    <xf numFmtId="3" fontId="63" fillId="0" borderId="0" xfId="0" applyNumberFormat="1" applyFont="1" applyFill="1" applyBorder="1" applyAlignment="1">
      <alignment vertical="center"/>
    </xf>
    <xf numFmtId="3" fontId="63" fillId="0" borderId="0" xfId="0" applyNumberFormat="1" applyFont="1" applyFill="1" applyBorder="1" applyAlignment="1">
      <alignment horizontal="right" vertical="center" indent="1"/>
    </xf>
    <xf numFmtId="3" fontId="63" fillId="0" borderId="2" xfId="0" applyNumberFormat="1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3" fontId="63" fillId="0" borderId="26" xfId="0" applyNumberFormat="1" applyFont="1" applyBorder="1" applyAlignment="1">
      <alignment horizontal="right" vertical="center" indent="1"/>
    </xf>
    <xf numFmtId="3" fontId="63" fillId="0" borderId="34" xfId="0" applyNumberFormat="1" applyFont="1" applyBorder="1" applyAlignment="1">
      <alignment horizontal="right" vertical="center" indent="1"/>
    </xf>
    <xf numFmtId="3" fontId="64" fillId="0" borderId="0" xfId="0" applyNumberFormat="1" applyFont="1" applyFill="1" applyBorder="1" applyAlignment="1">
      <alignment vertical="center"/>
    </xf>
    <xf numFmtId="3" fontId="66" fillId="0" borderId="45" xfId="34" applyNumberFormat="1" applyFont="1" applyFill="1" applyBorder="1" applyAlignment="1">
      <alignment vertical="center"/>
    </xf>
    <xf numFmtId="3" fontId="51" fillId="33" borderId="46" xfId="34" applyNumberFormat="1" applyFont="1" applyFill="1" applyBorder="1" applyAlignment="1">
      <alignment vertical="center" wrapText="1"/>
    </xf>
    <xf numFmtId="3" fontId="65" fillId="0" borderId="9" xfId="34" applyNumberFormat="1" applyFont="1" applyFill="1" applyBorder="1" applyAlignment="1">
      <alignment vertical="center"/>
    </xf>
    <xf numFmtId="3" fontId="65" fillId="0" borderId="8" xfId="34" applyNumberFormat="1" applyFont="1" applyFill="1" applyBorder="1" applyAlignment="1">
      <alignment vertical="center"/>
    </xf>
    <xf numFmtId="3" fontId="67" fillId="33" borderId="9" xfId="34" applyNumberFormat="1" applyFont="1" applyFill="1" applyBorder="1" applyAlignment="1">
      <alignment vertical="center" wrapText="1"/>
    </xf>
    <xf numFmtId="0" fontId="56" fillId="0" borderId="32" xfId="0" applyFont="1" applyFill="1" applyBorder="1" applyAlignment="1">
      <alignment vertical="center" wrapText="1"/>
    </xf>
    <xf numFmtId="3" fontId="13" fillId="0" borderId="38" xfId="0" applyNumberFormat="1" applyFont="1" applyFill="1" applyBorder="1" applyAlignment="1">
      <alignment horizontal="right" vertical="center" wrapText="1"/>
    </xf>
    <xf numFmtId="3" fontId="13" fillId="0" borderId="24" xfId="0" applyNumberFormat="1" applyFont="1" applyFill="1" applyBorder="1" applyAlignment="1">
      <alignment horizontal="right" vertical="center" wrapText="1"/>
    </xf>
    <xf numFmtId="0" fontId="68" fillId="0" borderId="47" xfId="0" applyFont="1" applyBorder="1" applyAlignment="1">
      <alignment horizontal="center" vertical="center"/>
    </xf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top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68" fillId="0" borderId="22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56" fillId="0" borderId="29" xfId="0" applyFont="1" applyFill="1" applyBorder="1" applyAlignment="1">
      <alignment vertical="center" wrapText="1"/>
    </xf>
    <xf numFmtId="0" fontId="58" fillId="0" borderId="1" xfId="0" applyFont="1" applyBorder="1" applyAlignment="1">
      <alignment vertical="center"/>
    </xf>
    <xf numFmtId="0" fontId="47" fillId="33" borderId="25" xfId="0" applyFont="1" applyFill="1" applyBorder="1" applyAlignment="1">
      <alignment horizontal="center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0" fontId="43" fillId="0" borderId="12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58" fillId="0" borderId="0" xfId="0" applyFont="1" applyBorder="1" applyAlignment="1"/>
    <xf numFmtId="0" fontId="69" fillId="0" borderId="0" xfId="0" applyFont="1" applyAlignment="1">
      <alignment vertical="center"/>
    </xf>
    <xf numFmtId="0" fontId="69" fillId="0" borderId="0" xfId="0" applyFont="1" applyBorder="1" applyAlignment="1">
      <alignment vertical="center"/>
    </xf>
    <xf numFmtId="3" fontId="41" fillId="0" borderId="1" xfId="0" applyNumberFormat="1" applyFont="1" applyFill="1" applyBorder="1" applyAlignment="1">
      <alignment vertical="center"/>
    </xf>
    <xf numFmtId="0" fontId="43" fillId="0" borderId="1" xfId="0" applyFont="1" applyFill="1" applyBorder="1" applyAlignment="1">
      <alignment vertical="center"/>
    </xf>
    <xf numFmtId="0" fontId="43" fillId="0" borderId="13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166" fontId="70" fillId="0" borderId="1" xfId="34" applyNumberFormat="1" applyFont="1" applyBorder="1" applyAlignment="1">
      <alignment vertical="top"/>
    </xf>
    <xf numFmtId="3" fontId="43" fillId="0" borderId="0" xfId="0" applyNumberFormat="1" applyFont="1" applyFill="1" applyBorder="1" applyAlignment="1">
      <alignment vertical="center"/>
    </xf>
    <xf numFmtId="0" fontId="43" fillId="0" borderId="11" xfId="0" applyFont="1" applyFill="1" applyBorder="1" applyAlignment="1">
      <alignment vertical="center" wrapText="1"/>
    </xf>
    <xf numFmtId="0" fontId="58" fillId="0" borderId="1" xfId="0" applyFont="1" applyBorder="1" applyAlignment="1"/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9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0" fillId="0" borderId="1" xfId="0" applyNumberFormat="1" applyFont="1" applyBorder="1" applyAlignment="1">
      <alignment vertical="center"/>
    </xf>
    <xf numFmtId="0" fontId="48" fillId="0" borderId="0" xfId="0" applyFont="1" applyBorder="1" applyAlignment="1">
      <alignment vertical="center"/>
    </xf>
    <xf numFmtId="0" fontId="58" fillId="0" borderId="5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3" fontId="46" fillId="0" borderId="1" xfId="0" applyNumberFormat="1" applyFont="1" applyBorder="1" applyAlignment="1">
      <alignment vertical="center"/>
    </xf>
    <xf numFmtId="0" fontId="69" fillId="0" borderId="0" xfId="0" applyFont="1" applyAlignment="1"/>
    <xf numFmtId="0" fontId="68" fillId="0" borderId="0" xfId="0" applyFont="1" applyBorder="1" applyAlignment="1">
      <alignment horizontal="center" vertical="center"/>
    </xf>
    <xf numFmtId="0" fontId="52" fillId="0" borderId="15" xfId="0" applyFont="1" applyBorder="1" applyAlignment="1">
      <alignment vertical="center"/>
    </xf>
    <xf numFmtId="0" fontId="71" fillId="0" borderId="0" xfId="0" applyFont="1" applyAlignment="1"/>
    <xf numFmtId="0" fontId="71" fillId="0" borderId="0" xfId="0" applyFont="1" applyAlignment="1">
      <alignment vertical="center"/>
    </xf>
    <xf numFmtId="0" fontId="68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3" fontId="0" fillId="0" borderId="0" xfId="0" applyNumberFormat="1" applyBorder="1"/>
    <xf numFmtId="0" fontId="0" fillId="0" borderId="1" xfId="0" applyBorder="1" applyAlignment="1">
      <alignment vertical="center"/>
    </xf>
    <xf numFmtId="0" fontId="68" fillId="0" borderId="48" xfId="0" applyFont="1" applyBorder="1" applyAlignment="1">
      <alignment horizontal="center" vertical="center"/>
    </xf>
    <xf numFmtId="0" fontId="68" fillId="0" borderId="49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3" fontId="0" fillId="0" borderId="1" xfId="0" applyNumberFormat="1" applyFont="1" applyBorder="1" applyAlignment="1">
      <alignment vertical="center"/>
    </xf>
    <xf numFmtId="0" fontId="51" fillId="0" borderId="1" xfId="0" applyFont="1" applyBorder="1" applyAlignment="1">
      <alignment vertical="center"/>
    </xf>
    <xf numFmtId="0" fontId="51" fillId="0" borderId="5" xfId="0" applyFont="1" applyBorder="1" applyAlignment="1">
      <alignment vertical="center"/>
    </xf>
    <xf numFmtId="0" fontId="72" fillId="0" borderId="0" xfId="0" applyFont="1" applyFill="1" applyBorder="1" applyAlignment="1">
      <alignment vertical="center"/>
    </xf>
    <xf numFmtId="0" fontId="73" fillId="0" borderId="0" xfId="0" applyFont="1" applyFill="1" applyBorder="1" applyAlignment="1">
      <alignment vertical="center"/>
    </xf>
    <xf numFmtId="0" fontId="74" fillId="34" borderId="7" xfId="0" applyFont="1" applyFill="1" applyBorder="1" applyAlignment="1">
      <alignment horizontal="center" vertical="center" wrapText="1"/>
    </xf>
    <xf numFmtId="0" fontId="74" fillId="34" borderId="9" xfId="0" applyFont="1" applyFill="1" applyBorder="1" applyAlignment="1">
      <alignment horizontal="center" vertical="center" wrapText="1"/>
    </xf>
    <xf numFmtId="0" fontId="75" fillId="0" borderId="33" xfId="0" applyFont="1" applyFill="1" applyBorder="1" applyAlignment="1">
      <alignment vertical="center"/>
    </xf>
    <xf numFmtId="3" fontId="8" fillId="0" borderId="36" xfId="0" applyNumberFormat="1" applyFont="1" applyFill="1" applyBorder="1" applyAlignment="1">
      <alignment vertical="center"/>
    </xf>
    <xf numFmtId="3" fontId="75" fillId="0" borderId="33" xfId="0" applyNumberFormat="1" applyFont="1" applyFill="1" applyBorder="1" applyAlignment="1">
      <alignment vertical="center"/>
    </xf>
    <xf numFmtId="0" fontId="41" fillId="0" borderId="18" xfId="0" applyFont="1" applyFill="1" applyBorder="1" applyAlignment="1">
      <alignment vertical="center"/>
    </xf>
    <xf numFmtId="3" fontId="11" fillId="0" borderId="37" xfId="0" applyNumberFormat="1" applyFont="1" applyFill="1" applyBorder="1" applyAlignment="1">
      <alignment vertical="center"/>
    </xf>
    <xf numFmtId="3" fontId="41" fillId="0" borderId="16" xfId="0" applyNumberFormat="1" applyFont="1" applyFill="1" applyBorder="1" applyAlignment="1">
      <alignment vertical="center"/>
    </xf>
    <xf numFmtId="0" fontId="41" fillId="0" borderId="16" xfId="0" applyFont="1" applyFill="1" applyBorder="1" applyAlignment="1">
      <alignment vertical="center"/>
    </xf>
    <xf numFmtId="0" fontId="41" fillId="0" borderId="24" xfId="0" applyFont="1" applyFill="1" applyBorder="1" applyAlignment="1">
      <alignment vertical="center"/>
    </xf>
    <xf numFmtId="3" fontId="11" fillId="0" borderId="38" xfId="0" applyNumberFormat="1" applyFont="1" applyFill="1" applyBorder="1" applyAlignment="1">
      <alignment vertical="center"/>
    </xf>
    <xf numFmtId="0" fontId="75" fillId="0" borderId="9" xfId="0" applyFont="1" applyFill="1" applyBorder="1" applyAlignment="1">
      <alignment vertical="center"/>
    </xf>
    <xf numFmtId="3" fontId="8" fillId="0" borderId="40" xfId="0" applyNumberFormat="1" applyFont="1" applyFill="1" applyBorder="1" applyAlignment="1">
      <alignment vertical="center"/>
    </xf>
    <xf numFmtId="3" fontId="75" fillId="0" borderId="9" xfId="0" applyNumberFormat="1" applyFont="1" applyFill="1" applyBorder="1" applyAlignment="1">
      <alignment vertical="center"/>
    </xf>
    <xf numFmtId="3" fontId="76" fillId="0" borderId="37" xfId="0" applyNumberFormat="1" applyFont="1" applyFill="1" applyBorder="1" applyAlignment="1">
      <alignment vertical="center"/>
    </xf>
    <xf numFmtId="0" fontId="41" fillId="0" borderId="17" xfId="0" applyFont="1" applyFill="1" applyBorder="1" applyAlignment="1">
      <alignment vertical="center"/>
    </xf>
    <xf numFmtId="3" fontId="76" fillId="0" borderId="41" xfId="0" applyNumberFormat="1" applyFont="1" applyFill="1" applyBorder="1" applyAlignment="1">
      <alignment vertical="center"/>
    </xf>
    <xf numFmtId="3" fontId="11" fillId="0" borderId="41" xfId="0" applyNumberFormat="1" applyFont="1" applyFill="1" applyBorder="1" applyAlignment="1">
      <alignment vertical="center"/>
    </xf>
    <xf numFmtId="3" fontId="41" fillId="0" borderId="17" xfId="0" applyNumberFormat="1" applyFont="1" applyFill="1" applyBorder="1" applyAlignment="1">
      <alignment vertical="center"/>
    </xf>
    <xf numFmtId="0" fontId="75" fillId="0" borderId="8" xfId="0" applyFont="1" applyFill="1" applyBorder="1" applyAlignment="1">
      <alignment vertical="center"/>
    </xf>
    <xf numFmtId="3" fontId="61" fillId="0" borderId="39" xfId="0" applyNumberFormat="1" applyFont="1" applyFill="1" applyBorder="1" applyAlignment="1">
      <alignment vertical="center"/>
    </xf>
    <xf numFmtId="3" fontId="8" fillId="0" borderId="39" xfId="0" applyNumberFormat="1" applyFont="1" applyFill="1" applyBorder="1" applyAlignment="1">
      <alignment vertical="center"/>
    </xf>
    <xf numFmtId="0" fontId="74" fillId="34" borderId="9" xfId="0" applyFont="1" applyFill="1" applyBorder="1" applyAlignment="1">
      <alignment horizontal="left" vertical="center" wrapText="1"/>
    </xf>
    <xf numFmtId="3" fontId="74" fillId="34" borderId="40" xfId="0" applyNumberFormat="1" applyFont="1" applyFill="1" applyBorder="1" applyAlignment="1">
      <alignment vertical="center" wrapText="1"/>
    </xf>
    <xf numFmtId="3" fontId="74" fillId="34" borderId="9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3" fontId="74" fillId="0" borderId="0" xfId="0" applyNumberFormat="1" applyFont="1" applyFill="1" applyBorder="1" applyAlignment="1">
      <alignment horizontal="right" vertical="center" wrapText="1"/>
    </xf>
    <xf numFmtId="0" fontId="73" fillId="0" borderId="6" xfId="0" applyFont="1" applyFill="1" applyBorder="1" applyAlignment="1">
      <alignment vertical="center"/>
    </xf>
    <xf numFmtId="0" fontId="41" fillId="0" borderId="6" xfId="0" applyFont="1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5" xfId="0" applyBorder="1"/>
    <xf numFmtId="0" fontId="0" fillId="0" borderId="1" xfId="0" applyBorder="1"/>
    <xf numFmtId="3" fontId="0" fillId="0" borderId="1" xfId="0" applyNumberFormat="1" applyBorder="1" applyAlignment="1">
      <alignment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74" fillId="34" borderId="50" xfId="0" applyFont="1" applyFill="1" applyBorder="1" applyAlignment="1">
      <alignment horizontal="center" vertical="center" wrapText="1"/>
    </xf>
    <xf numFmtId="0" fontId="74" fillId="34" borderId="35" xfId="0" applyFont="1" applyFill="1" applyBorder="1" applyAlignment="1">
      <alignment horizontal="center" vertical="center" wrapText="1"/>
    </xf>
    <xf numFmtId="0" fontId="77" fillId="0" borderId="9" xfId="0" applyFont="1" applyFill="1" applyBorder="1" applyAlignment="1">
      <alignment horizontal="left" vertical="center"/>
    </xf>
    <xf numFmtId="3" fontId="77" fillId="0" borderId="16" xfId="34" applyNumberFormat="1" applyFont="1" applyFill="1" applyBorder="1" applyAlignment="1">
      <alignment horizontal="right" vertical="center"/>
    </xf>
    <xf numFmtId="3" fontId="61" fillId="0" borderId="45" xfId="34" applyNumberFormat="1" applyFont="1" applyFill="1" applyBorder="1" applyAlignment="1">
      <alignment horizontal="right" vertical="center"/>
    </xf>
    <xf numFmtId="3" fontId="74" fillId="34" borderId="46" xfId="34" applyNumberFormat="1" applyFont="1" applyFill="1" applyBorder="1" applyAlignment="1">
      <alignment horizontal="right" vertical="center" wrapText="1"/>
    </xf>
    <xf numFmtId="0" fontId="71" fillId="0" borderId="0" xfId="0" applyFont="1" applyBorder="1" applyAlignment="1">
      <alignment vertical="center"/>
    </xf>
    <xf numFmtId="0" fontId="40" fillId="0" borderId="22" xfId="0" applyFont="1" applyBorder="1" applyAlignment="1">
      <alignment vertical="center"/>
    </xf>
    <xf numFmtId="3" fontId="51" fillId="0" borderId="0" xfId="34" applyNumberFormat="1" applyFont="1" applyFill="1" applyBorder="1" applyAlignment="1">
      <alignment vertical="center" wrapText="1"/>
    </xf>
    <xf numFmtId="3" fontId="8" fillId="0" borderId="33" xfId="0" applyNumberFormat="1" applyFont="1" applyFill="1" applyBorder="1" applyAlignment="1">
      <alignment vertical="center"/>
    </xf>
    <xf numFmtId="3" fontId="75" fillId="0" borderId="46" xfId="34" applyNumberFormat="1" applyFont="1" applyFill="1" applyBorder="1" applyAlignment="1">
      <alignment vertical="center"/>
    </xf>
    <xf numFmtId="3" fontId="74" fillId="34" borderId="46" xfId="34" applyNumberFormat="1" applyFont="1" applyFill="1" applyBorder="1" applyAlignment="1">
      <alignment vertical="center" wrapText="1"/>
    </xf>
    <xf numFmtId="3" fontId="0" fillId="0" borderId="0" xfId="0" applyNumberFormat="1"/>
    <xf numFmtId="0" fontId="1" fillId="0" borderId="0" xfId="0" applyFont="1" applyBorder="1" applyAlignment="1">
      <alignment vertical="center"/>
    </xf>
    <xf numFmtId="3" fontId="8" fillId="0" borderId="8" xfId="0" applyNumberFormat="1" applyFont="1" applyFill="1" applyBorder="1" applyAlignment="1">
      <alignment horizontal="right" vertical="center" wrapText="1"/>
    </xf>
    <xf numFmtId="3" fontId="10" fillId="33" borderId="9" xfId="0" applyNumberFormat="1" applyFont="1" applyFill="1" applyBorder="1" applyAlignment="1">
      <alignment horizontal="right" vertical="center" wrapText="1"/>
    </xf>
    <xf numFmtId="3" fontId="75" fillId="0" borderId="33" xfId="34" applyNumberFormat="1" applyFont="1" applyFill="1" applyBorder="1" applyAlignment="1">
      <alignment horizontal="right" vertical="center"/>
    </xf>
    <xf numFmtId="166" fontId="77" fillId="0" borderId="16" xfId="34" applyNumberFormat="1" applyFont="1" applyFill="1" applyBorder="1" applyAlignment="1">
      <alignment horizontal="right" vertical="top"/>
    </xf>
    <xf numFmtId="166" fontId="77" fillId="0" borderId="19" xfId="34" applyNumberFormat="1" applyFont="1" applyFill="1" applyBorder="1" applyAlignment="1">
      <alignment horizontal="right" vertical="top"/>
    </xf>
    <xf numFmtId="3" fontId="77" fillId="0" borderId="24" xfId="34" applyNumberFormat="1" applyFont="1" applyFill="1" applyBorder="1" applyAlignment="1">
      <alignment horizontal="right" vertical="center"/>
    </xf>
    <xf numFmtId="3" fontId="77" fillId="0" borderId="9" xfId="34" applyNumberFormat="1" applyFont="1" applyFill="1" applyBorder="1" applyAlignment="1">
      <alignment horizontal="right" vertical="center"/>
    </xf>
    <xf numFmtId="3" fontId="74" fillId="34" borderId="9" xfId="34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75" fillId="0" borderId="7" xfId="34" applyNumberFormat="1" applyFont="1" applyFill="1" applyBorder="1" applyAlignment="1">
      <alignment horizontal="right" vertical="center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9" fontId="41" fillId="0" borderId="1" xfId="86" applyFont="1" applyBorder="1" applyAlignment="1">
      <alignment vertical="center"/>
    </xf>
    <xf numFmtId="3" fontId="8" fillId="0" borderId="25" xfId="34" applyNumberFormat="1" applyFont="1" applyFill="1" applyBorder="1" applyAlignment="1">
      <alignment horizontal="right" vertical="center"/>
    </xf>
    <xf numFmtId="3" fontId="8" fillId="0" borderId="4" xfId="34" applyNumberFormat="1" applyFont="1" applyFill="1" applyBorder="1" applyAlignment="1">
      <alignment horizontal="right" vertical="center"/>
    </xf>
    <xf numFmtId="3" fontId="8" fillId="0" borderId="31" xfId="34" applyNumberFormat="1" applyFont="1" applyFill="1" applyBorder="1" applyAlignment="1">
      <alignment horizontal="right" vertical="center"/>
    </xf>
    <xf numFmtId="3" fontId="75" fillId="0" borderId="25" xfId="34" applyNumberFormat="1" applyFont="1" applyFill="1" applyBorder="1" applyAlignment="1">
      <alignment vertical="center"/>
    </xf>
    <xf numFmtId="3" fontId="75" fillId="0" borderId="4" xfId="34" applyNumberFormat="1" applyFont="1" applyFill="1" applyBorder="1" applyAlignment="1">
      <alignment vertical="center"/>
    </xf>
    <xf numFmtId="3" fontId="75" fillId="0" borderId="31" xfId="34" applyNumberFormat="1" applyFont="1" applyFill="1" applyBorder="1" applyAlignment="1">
      <alignment vertical="center"/>
    </xf>
    <xf numFmtId="0" fontId="51" fillId="33" borderId="2" xfId="0" applyFont="1" applyFill="1" applyBorder="1" applyAlignment="1">
      <alignment horizontal="center" vertical="center"/>
    </xf>
    <xf numFmtId="0" fontId="51" fillId="33" borderId="34" xfId="0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right" vertical="center" wrapText="1"/>
    </xf>
    <xf numFmtId="3" fontId="8" fillId="0" borderId="19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horizontal="right" vertical="center" wrapText="1"/>
    </xf>
    <xf numFmtId="3" fontId="65" fillId="0" borderId="25" xfId="34" applyNumberFormat="1" applyFont="1" applyFill="1" applyBorder="1" applyAlignment="1">
      <alignment horizontal="right" vertical="center"/>
    </xf>
    <xf numFmtId="3" fontId="65" fillId="0" borderId="31" xfId="34" applyNumberFormat="1" applyFont="1" applyFill="1" applyBorder="1" applyAlignment="1">
      <alignment horizontal="right" vertical="center"/>
    </xf>
    <xf numFmtId="3" fontId="37" fillId="0" borderId="7" xfId="34" applyNumberFormat="1" applyFont="1" applyFill="1" applyBorder="1" applyAlignment="1">
      <alignment horizontal="right" vertical="center"/>
    </xf>
    <xf numFmtId="3" fontId="37" fillId="0" borderId="8" xfId="34" applyNumberFormat="1" applyFont="1" applyFill="1" applyBorder="1" applyAlignment="1">
      <alignment horizontal="right" vertical="center"/>
    </xf>
    <xf numFmtId="0" fontId="47" fillId="33" borderId="2" xfId="0" applyFont="1" applyFill="1" applyBorder="1" applyAlignment="1">
      <alignment horizontal="center" vertical="center"/>
    </xf>
    <xf numFmtId="0" fontId="47" fillId="33" borderId="34" xfId="0" applyFont="1" applyFill="1" applyBorder="1" applyAlignment="1">
      <alignment horizontal="center" vertical="center"/>
    </xf>
    <xf numFmtId="0" fontId="47" fillId="33" borderId="4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wrapText="1"/>
    </xf>
    <xf numFmtId="3" fontId="8" fillId="0" borderId="18" xfId="0" applyNumberFormat="1" applyFont="1" applyFill="1" applyBorder="1" applyAlignment="1">
      <alignment horizontal="right" vertical="center" wrapText="1"/>
    </xf>
    <xf numFmtId="0" fontId="78" fillId="0" borderId="51" xfId="0" applyFont="1" applyBorder="1" applyAlignment="1">
      <alignment horizontal="center" vertical="center"/>
    </xf>
    <xf numFmtId="0" fontId="0" fillId="0" borderId="52" xfId="0" applyBorder="1"/>
    <xf numFmtId="0" fontId="0" fillId="0" borderId="53" xfId="0" applyBorder="1"/>
    <xf numFmtId="0" fontId="58" fillId="0" borderId="21" xfId="0" applyFont="1" applyBorder="1" applyAlignment="1">
      <alignment horizontal="center" vertical="center"/>
    </xf>
    <xf numFmtId="0" fontId="58" fillId="0" borderId="22" xfId="0" applyFont="1" applyBorder="1" applyAlignment="1">
      <alignment horizontal="center" vertical="center"/>
    </xf>
    <xf numFmtId="0" fontId="58" fillId="0" borderId="23" xfId="0" applyFont="1" applyBorder="1" applyAlignment="1">
      <alignment horizontal="center" vertical="center"/>
    </xf>
    <xf numFmtId="0" fontId="58" fillId="0" borderId="0" xfId="0" applyFont="1" applyBorder="1" applyAlignment="1">
      <alignment horizontal="left" vertical="center"/>
    </xf>
    <xf numFmtId="3" fontId="37" fillId="0" borderId="18" xfId="34" applyNumberFormat="1" applyFont="1" applyFill="1" applyBorder="1" applyAlignment="1">
      <alignment horizontal="right" vertical="center"/>
    </xf>
  </cellXfs>
  <cellStyles count="87">
    <cellStyle name="20 % - uthevingsfarge 1" xfId="1"/>
    <cellStyle name="20 % - uthevingsfarge 2" xfId="2"/>
    <cellStyle name="20 % - uthevingsfarge 3" xfId="3"/>
    <cellStyle name="20 % - uthevingsfarge 4" xfId="4"/>
    <cellStyle name="20 % - uthevingsfarge 5" xfId="5"/>
    <cellStyle name="20 % - uthevingsfarge 6" xfId="6"/>
    <cellStyle name="40 % - uthevingsfarge 1" xfId="7"/>
    <cellStyle name="40 % - uthevingsfarge 2" xfId="8"/>
    <cellStyle name="40 % - uthevingsfarge 3" xfId="9"/>
    <cellStyle name="40 % - uthevingsfarge 4" xfId="10"/>
    <cellStyle name="40 % - uthevingsfarge 5" xfId="11"/>
    <cellStyle name="40 % - uthevingsfarge 6" xfId="12"/>
    <cellStyle name="60 % - uthevingsfarge 1" xfId="13"/>
    <cellStyle name="60 % - uthevingsfarge 2" xfId="14"/>
    <cellStyle name="60 % - uthevingsfarge 3" xfId="15"/>
    <cellStyle name="60 % - uthevingsfarge 4" xfId="16"/>
    <cellStyle name="60 % - uthevingsfarge 5" xfId="17"/>
    <cellStyle name="60 % - uthevingsfarge 6" xfId="18"/>
    <cellStyle name="aqt1" xfId="19"/>
    <cellStyle name="aqt2" xfId="20"/>
    <cellStyle name="aqt3" xfId="21"/>
    <cellStyle name="aqt4" xfId="22"/>
    <cellStyle name="aqt5" xfId="23"/>
    <cellStyle name="Beregning" xfId="24" builtinId="22" customBuiltin="1"/>
    <cellStyle name="Beregning 2" xfId="25"/>
    <cellStyle name="Dårlig" xfId="26" builtinId="27" customBuiltin="1"/>
    <cellStyle name="Dårlig 2" xfId="27"/>
    <cellStyle name="Forklarende tekst" xfId="28" builtinId="53" customBuiltin="1"/>
    <cellStyle name="Forklarende tekst 2" xfId="29"/>
    <cellStyle name="God" xfId="30" builtinId="26" customBuiltin="1"/>
    <cellStyle name="Inndata" xfId="31" builtinId="20" customBuiltin="1"/>
    <cellStyle name="Koblet celle" xfId="32" builtinId="24" customBuiltin="1"/>
    <cellStyle name="Koblet celle 2" xfId="33"/>
    <cellStyle name="Komma" xfId="34" builtinId="3"/>
    <cellStyle name="Kontrollcelle" xfId="35" builtinId="23" customBuiltin="1"/>
    <cellStyle name="Merknad" xfId="36" builtinId="10" customBuiltin="1"/>
    <cellStyle name="Normal" xfId="0" builtinId="0"/>
    <cellStyle name="Normal 11" xfId="37"/>
    <cellStyle name="Normal 12" xfId="38"/>
    <cellStyle name="Normal 13" xfId="39"/>
    <cellStyle name="Normal 2" xfId="40"/>
    <cellStyle name="Normal 3" xfId="41"/>
    <cellStyle name="Normal 3 2" xfId="42"/>
    <cellStyle name="Normal 3 2 2" xfId="43"/>
    <cellStyle name="Normal 3 2_UKE_10_2015" xfId="44"/>
    <cellStyle name="Normal 3 3" xfId="45"/>
    <cellStyle name="Normal 3_UKE_10_2015" xfId="46"/>
    <cellStyle name="Normal 4" xfId="47"/>
    <cellStyle name="Normal 4 2" xfId="48"/>
    <cellStyle name="Normal 4_UKE_10_2015" xfId="49"/>
    <cellStyle name="Normal 5" xfId="50"/>
    <cellStyle name="Nøytral" xfId="51" builtinId="28" customBuiltin="1"/>
    <cellStyle name="Overskrift 1" xfId="52" builtinId="16" customBuiltin="1"/>
    <cellStyle name="Overskrift 2" xfId="53" builtinId="17" customBuiltin="1"/>
    <cellStyle name="Overskrift 3" xfId="54" builtinId="18" customBuiltin="1"/>
    <cellStyle name="Overskrift 4" xfId="55" builtinId="19" customBuiltin="1"/>
    <cellStyle name="Prosent" xfId="86" builtinId="5"/>
    <cellStyle name="Prosent 2" xfId="56"/>
    <cellStyle name="Tittel" xfId="57" builtinId="15" customBuiltin="1"/>
    <cellStyle name="Totalt" xfId="58" builtinId="25" customBuiltin="1"/>
    <cellStyle name="Tusenskille 2" xfId="59"/>
    <cellStyle name="Tusenskille 2 2" xfId="60"/>
    <cellStyle name="Tusenskille 3" xfId="61"/>
    <cellStyle name="Tusenskille 3 2" xfId="62"/>
    <cellStyle name="Tusenskille 3 2 2" xfId="63"/>
    <cellStyle name="Tusenskille 3 2 2 2" xfId="64"/>
    <cellStyle name="Tusenskille 3 2 3" xfId="65"/>
    <cellStyle name="Tusenskille 3 2_tot_14" xfId="66"/>
    <cellStyle name="Tusenskille 3 3" xfId="67"/>
    <cellStyle name="Tusenskille 3 3 2" xfId="68"/>
    <cellStyle name="Tusenskille 3 4" xfId="69"/>
    <cellStyle name="Tusenskille 3_tot_14" xfId="70"/>
    <cellStyle name="Tusenskille 4" xfId="71"/>
    <cellStyle name="Tusenskille 4 2" xfId="72"/>
    <cellStyle name="Tusenskille 4 2 2" xfId="73"/>
    <cellStyle name="Tusenskille 4 3" xfId="74"/>
    <cellStyle name="Tusenskille 4_tot_14" xfId="75"/>
    <cellStyle name="Tusenskille 5" xfId="76"/>
    <cellStyle name="Tusenskille 5 2" xfId="77"/>
    <cellStyle name="Utdata" xfId="78" builtinId="21" customBuiltin="1"/>
    <cellStyle name="Uthevingsfarge1" xfId="79" builtinId="29" customBuiltin="1"/>
    <cellStyle name="Uthevingsfarge2" xfId="80" builtinId="33" customBuiltin="1"/>
    <cellStyle name="Uthevingsfarge3" xfId="81" builtinId="37" customBuiltin="1"/>
    <cellStyle name="Uthevingsfarge4" xfId="82" builtinId="41" customBuiltin="1"/>
    <cellStyle name="Uthevingsfarge5" xfId="83" builtinId="45" customBuiltin="1"/>
    <cellStyle name="Uthevingsfarge6" xfId="84" builtinId="49" customBuiltin="1"/>
    <cellStyle name="Varseltekst" xfId="8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1027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523875"/>
          <a:ext cx="22574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538"/>
  <sheetViews>
    <sheetView showGridLines="0" tabSelected="1" showRuler="0" view="pageLayout" topLeftCell="A40" zoomScale="85" zoomScaleNormal="110" zoomScaleSheetLayoutView="100" zoomScalePageLayoutView="85" workbookViewId="0">
      <selection activeCell="G40" sqref="G40"/>
    </sheetView>
  </sheetViews>
  <sheetFormatPr baseColWidth="10" defaultColWidth="11.453125" defaultRowHeight="0" customHeight="1" zeroHeight="1" x14ac:dyDescent="0.35"/>
  <cols>
    <col min="1" max="1" width="2.453125" customWidth="1"/>
    <col min="2" max="2" width="2.81640625" customWidth="1"/>
    <col min="3" max="3" width="32.453125" customWidth="1"/>
    <col min="4" max="4" width="16.81640625" customWidth="1"/>
    <col min="5" max="5" width="16.453125" bestFit="1" customWidth="1"/>
    <col min="6" max="6" width="15" customWidth="1"/>
    <col min="7" max="7" width="19.54296875" customWidth="1"/>
    <col min="8" max="8" width="17.7265625" customWidth="1"/>
    <col min="9" max="9" width="18.453125" customWidth="1"/>
    <col min="10" max="10" width="19.1796875" customWidth="1"/>
  </cols>
  <sheetData>
    <row r="1" spans="1:10" ht="8.15" customHeight="1" thickBot="1" x14ac:dyDescent="0.4">
      <c r="A1" s="26"/>
      <c r="B1" s="26"/>
      <c r="C1" s="26"/>
      <c r="D1" s="26"/>
      <c r="E1" s="26"/>
      <c r="F1" s="26"/>
      <c r="G1" s="26"/>
      <c r="H1" s="26"/>
      <c r="I1" s="26"/>
      <c r="J1" s="26"/>
    </row>
    <row r="2" spans="1:10" ht="31.5" customHeight="1" thickTop="1" thickBot="1" x14ac:dyDescent="0.4">
      <c r="A2" s="26"/>
      <c r="B2" s="413" t="s">
        <v>133</v>
      </c>
      <c r="C2" s="414"/>
      <c r="D2" s="414"/>
      <c r="E2" s="414"/>
      <c r="F2" s="414"/>
      <c r="G2" s="414"/>
      <c r="H2" s="414"/>
      <c r="I2" s="414"/>
      <c r="J2" s="415"/>
    </row>
    <row r="3" spans="1:10" ht="14.9" customHeight="1" thickTop="1" x14ac:dyDescent="0.35">
      <c r="A3" s="26"/>
      <c r="B3" s="4"/>
      <c r="C3" s="4"/>
      <c r="D3" s="4"/>
      <c r="E3" s="4"/>
      <c r="F3" s="4"/>
      <c r="G3" s="4"/>
      <c r="H3" s="4"/>
      <c r="I3" s="4"/>
      <c r="J3" s="51"/>
    </row>
    <row r="4" spans="1:10" ht="14.9" customHeight="1" x14ac:dyDescent="0.35">
      <c r="A4" s="26"/>
      <c r="B4" s="51"/>
      <c r="C4" s="51"/>
      <c r="D4" s="51"/>
      <c r="E4" s="51"/>
      <c r="F4" s="51"/>
      <c r="G4" s="51"/>
      <c r="H4" s="51"/>
      <c r="I4" s="51"/>
      <c r="J4" s="51"/>
    </row>
    <row r="5" spans="1:10" ht="14.9" customHeight="1" x14ac:dyDescent="0.35">
      <c r="A5" s="26"/>
      <c r="B5" s="4"/>
      <c r="C5" s="4"/>
      <c r="D5" s="4"/>
      <c r="E5" s="4"/>
      <c r="F5" s="4"/>
      <c r="G5" s="4"/>
      <c r="H5" s="4"/>
      <c r="I5" s="4"/>
      <c r="J5" s="51"/>
    </row>
    <row r="6" spans="1:10" ht="14.9" customHeight="1" x14ac:dyDescent="0.35">
      <c r="A6" s="26"/>
      <c r="B6" s="51"/>
      <c r="C6" s="51"/>
      <c r="D6" s="51"/>
      <c r="E6" s="51"/>
      <c r="F6" s="51"/>
      <c r="G6" s="51"/>
      <c r="H6" s="51"/>
      <c r="I6" s="51"/>
      <c r="J6" s="51"/>
    </row>
    <row r="7" spans="1:10" ht="14.15" customHeight="1" x14ac:dyDescent="0.35">
      <c r="A7" s="26"/>
      <c r="B7" s="4"/>
      <c r="C7" s="4"/>
      <c r="D7" s="4"/>
      <c r="E7" s="4"/>
      <c r="F7" s="4"/>
      <c r="G7" s="4"/>
      <c r="H7" s="4"/>
      <c r="I7" s="4"/>
      <c r="J7" s="51"/>
    </row>
    <row r="8" spans="1:10" ht="17.149999999999999" customHeight="1" thickBot="1" x14ac:dyDescent="0.4">
      <c r="A8" s="6"/>
      <c r="B8" s="5"/>
      <c r="C8" s="288" t="s">
        <v>0</v>
      </c>
      <c r="D8" s="5"/>
      <c r="E8" s="5"/>
      <c r="F8" s="5"/>
      <c r="G8" s="5"/>
      <c r="H8" s="5"/>
      <c r="I8" s="5"/>
      <c r="J8" s="5"/>
    </row>
    <row r="9" spans="1:10" ht="17.149999999999999" customHeight="1" thickTop="1" x14ac:dyDescent="0.35">
      <c r="A9" s="6"/>
      <c r="B9" s="416"/>
      <c r="C9" s="417"/>
      <c r="D9" s="417"/>
      <c r="E9" s="417"/>
      <c r="F9" s="417"/>
      <c r="G9" s="417"/>
      <c r="H9" s="417"/>
      <c r="I9" s="417"/>
      <c r="J9" s="418"/>
    </row>
    <row r="10" spans="1:10" ht="12" customHeight="1" thickBot="1" x14ac:dyDescent="0.4">
      <c r="A10" s="26"/>
      <c r="B10" s="52"/>
      <c r="C10" s="51"/>
      <c r="D10" s="51"/>
      <c r="E10" s="51"/>
      <c r="F10" s="51"/>
      <c r="G10" s="51"/>
      <c r="H10" s="51"/>
      <c r="I10" s="51"/>
      <c r="J10" s="53"/>
    </row>
    <row r="11" spans="1:10" ht="14.15" customHeight="1" thickBot="1" x14ac:dyDescent="0.4">
      <c r="A11" s="1"/>
      <c r="B11" s="50"/>
      <c r="C11" s="408" t="s">
        <v>1</v>
      </c>
      <c r="D11" s="409"/>
      <c r="E11" s="408" t="s">
        <v>18</v>
      </c>
      <c r="F11" s="409"/>
      <c r="G11" s="408" t="s">
        <v>19</v>
      </c>
      <c r="H11" s="409"/>
      <c r="I11" s="87"/>
      <c r="J11" s="61"/>
    </row>
    <row r="12" spans="1:10" ht="14.15" customHeight="1" x14ac:dyDescent="0.35">
      <c r="A12" s="26"/>
      <c r="B12" s="52"/>
      <c r="C12" s="95"/>
      <c r="D12" s="95"/>
      <c r="E12" s="95" t="s">
        <v>4</v>
      </c>
      <c r="F12" s="133">
        <v>129649</v>
      </c>
      <c r="G12" s="96" t="s">
        <v>23</v>
      </c>
      <c r="H12" s="133">
        <v>35291</v>
      </c>
      <c r="I12" s="97"/>
      <c r="J12" s="289"/>
    </row>
    <row r="13" spans="1:10" ht="15.75" customHeight="1" x14ac:dyDescent="0.35">
      <c r="A13" s="26"/>
      <c r="B13" s="52"/>
      <c r="C13" s="96" t="s">
        <v>25</v>
      </c>
      <c r="D13" s="100">
        <v>397635</v>
      </c>
      <c r="E13" s="96" t="s">
        <v>5</v>
      </c>
      <c r="F13" s="100">
        <v>275503</v>
      </c>
      <c r="G13" s="96" t="s">
        <v>65</v>
      </c>
      <c r="H13" s="100">
        <v>198585</v>
      </c>
      <c r="I13" s="97"/>
      <c r="J13" s="289"/>
    </row>
    <row r="14" spans="1:10" ht="14.25" customHeight="1" x14ac:dyDescent="0.35">
      <c r="A14" s="26"/>
      <c r="B14" s="52"/>
      <c r="C14" s="96" t="s">
        <v>2</v>
      </c>
      <c r="D14" s="100">
        <v>385635</v>
      </c>
      <c r="E14" s="96" t="s">
        <v>78</v>
      </c>
      <c r="F14" s="100">
        <v>25522</v>
      </c>
      <c r="G14" s="96" t="s">
        <v>66</v>
      </c>
      <c r="H14" s="100">
        <v>24487</v>
      </c>
      <c r="I14" s="97"/>
      <c r="J14" s="289"/>
    </row>
    <row r="15" spans="1:10" ht="15.75" customHeight="1" thickBot="1" x14ac:dyDescent="0.4">
      <c r="A15" s="26"/>
      <c r="B15" s="52"/>
      <c r="C15" s="96" t="s">
        <v>116</v>
      </c>
      <c r="D15" s="100">
        <v>123330</v>
      </c>
      <c r="E15" s="131"/>
      <c r="F15" s="170"/>
      <c r="G15" s="98" t="s">
        <v>13</v>
      </c>
      <c r="H15" s="171">
        <v>17140</v>
      </c>
      <c r="I15" s="97"/>
      <c r="J15" s="289"/>
    </row>
    <row r="16" spans="1:10" ht="14.15" customHeight="1" thickBot="1" x14ac:dyDescent="0.4">
      <c r="A16" s="26"/>
      <c r="B16" s="52"/>
      <c r="C16" s="54" t="s">
        <v>3</v>
      </c>
      <c r="D16" s="101">
        <f>SUM(D13:D15)</f>
        <v>906600</v>
      </c>
      <c r="E16" s="54" t="s">
        <v>6</v>
      </c>
      <c r="F16" s="101">
        <f>SUM(F12:F15)</f>
        <v>430674</v>
      </c>
      <c r="G16" s="54" t="s">
        <v>5</v>
      </c>
      <c r="H16" s="101">
        <f>SUM(H12:H15)</f>
        <v>275503</v>
      </c>
      <c r="J16" s="289"/>
    </row>
    <row r="17" spans="1:10" ht="15" customHeight="1" x14ac:dyDescent="0.35">
      <c r="A17" s="8"/>
      <c r="B17" s="55"/>
      <c r="C17" s="155" t="s">
        <v>134</v>
      </c>
      <c r="D17" s="155"/>
      <c r="E17" s="155"/>
      <c r="F17" s="155"/>
      <c r="G17" s="155"/>
      <c r="H17" s="99"/>
      <c r="I17" s="99"/>
      <c r="J17" s="290"/>
    </row>
    <row r="18" spans="1:10" ht="15" customHeight="1" thickBot="1" x14ac:dyDescent="0.4">
      <c r="A18" s="26"/>
      <c r="B18" s="58"/>
      <c r="C18" s="130"/>
      <c r="D18" s="130"/>
      <c r="E18" s="284"/>
      <c r="F18" s="130"/>
      <c r="G18" s="130"/>
      <c r="H18" s="130"/>
      <c r="I18" s="130"/>
      <c r="J18" s="291"/>
    </row>
    <row r="19" spans="1:10" ht="15" customHeight="1" x14ac:dyDescent="0.35">
      <c r="A19" s="26"/>
      <c r="B19" s="52"/>
      <c r="C19" s="118"/>
      <c r="D19" s="118"/>
      <c r="E19" s="285"/>
      <c r="F19" s="118"/>
      <c r="G19" s="118"/>
      <c r="H19" s="118"/>
      <c r="I19" s="118"/>
      <c r="J19" s="292"/>
    </row>
    <row r="20" spans="1:10" ht="15" customHeight="1" x14ac:dyDescent="0.35">
      <c r="A20" s="26"/>
      <c r="B20" s="52"/>
      <c r="C20" s="24" t="s">
        <v>125</v>
      </c>
      <c r="D20" s="118"/>
      <c r="E20" s="285"/>
      <c r="F20" s="118"/>
      <c r="G20" s="118"/>
      <c r="H20" s="118"/>
      <c r="I20" s="118"/>
      <c r="J20" s="292"/>
    </row>
    <row r="21" spans="1:10" ht="12" customHeight="1" thickBot="1" x14ac:dyDescent="0.4">
      <c r="A21" s="26"/>
      <c r="B21" s="52"/>
      <c r="C21" s="132"/>
      <c r="D21" s="51"/>
      <c r="E21" s="51"/>
      <c r="F21" s="51"/>
      <c r="G21" s="51"/>
      <c r="H21" s="51"/>
      <c r="I21" s="51"/>
      <c r="J21" s="53"/>
    </row>
    <row r="22" spans="1:10" ht="61.5" customHeight="1" thickBot="1" x14ac:dyDescent="0.4">
      <c r="A22" s="1"/>
      <c r="B22" s="50"/>
      <c r="C22" s="108" t="s">
        <v>17</v>
      </c>
      <c r="D22" s="156" t="s">
        <v>61</v>
      </c>
      <c r="E22" s="167" t="s">
        <v>80</v>
      </c>
      <c r="F22" s="167" t="s">
        <v>136</v>
      </c>
      <c r="G22" s="167" t="s">
        <v>137</v>
      </c>
      <c r="H22" s="167" t="s">
        <v>138</v>
      </c>
      <c r="I22" s="167" t="s">
        <v>139</v>
      </c>
      <c r="J22" s="49"/>
    </row>
    <row r="23" spans="1:10" ht="14.15" customHeight="1" x14ac:dyDescent="0.35">
      <c r="A23" s="26"/>
      <c r="B23" s="52"/>
      <c r="C23" s="143" t="s">
        <v>14</v>
      </c>
      <c r="D23" s="181">
        <f t="shared" ref="D23:H23" si="0">D25+D24</f>
        <v>129649</v>
      </c>
      <c r="E23" s="181">
        <f t="shared" si="0"/>
        <v>130454</v>
      </c>
      <c r="F23" s="172">
        <f t="shared" si="0"/>
        <v>1149.0498</v>
      </c>
      <c r="G23" s="172">
        <f t="shared" si="0"/>
        <v>71177.360089999987</v>
      </c>
      <c r="H23" s="172">
        <f t="shared" si="0"/>
        <v>59276.639910000005</v>
      </c>
      <c r="I23" s="172">
        <f>I25+I24</f>
        <v>68236.744330000001</v>
      </c>
      <c r="J23" s="61"/>
    </row>
    <row r="24" spans="1:10" ht="14.15" customHeight="1" x14ac:dyDescent="0.35">
      <c r="A24" s="26"/>
      <c r="B24" s="52"/>
      <c r="C24" s="144" t="s">
        <v>10</v>
      </c>
      <c r="D24" s="182">
        <v>128899</v>
      </c>
      <c r="E24" s="173">
        <v>129722</v>
      </c>
      <c r="F24" s="173">
        <v>1147.4508000000001</v>
      </c>
      <c r="G24" s="173">
        <v>70728.450889999993</v>
      </c>
      <c r="H24" s="173">
        <f>E24-G24</f>
        <v>58993.549110000007</v>
      </c>
      <c r="I24" s="173">
        <v>67745.738440000001</v>
      </c>
      <c r="J24" s="61"/>
    </row>
    <row r="25" spans="1:10" ht="14.15" customHeight="1" thickBot="1" x14ac:dyDescent="0.4">
      <c r="A25" s="26"/>
      <c r="B25" s="52"/>
      <c r="C25" s="145" t="s">
        <v>9</v>
      </c>
      <c r="D25" s="183">
        <v>750</v>
      </c>
      <c r="E25" s="174">
        <v>732</v>
      </c>
      <c r="F25" s="173">
        <v>1.599</v>
      </c>
      <c r="G25" s="173">
        <v>448.9092</v>
      </c>
      <c r="H25" s="173">
        <f>E25-G25</f>
        <v>283.0908</v>
      </c>
      <c r="I25" s="173">
        <v>491.00589000000002</v>
      </c>
      <c r="J25" s="61"/>
    </row>
    <row r="26" spans="1:10" ht="14.15" customHeight="1" x14ac:dyDescent="0.35">
      <c r="A26" s="26"/>
      <c r="B26" s="52"/>
      <c r="C26" s="143" t="s">
        <v>15</v>
      </c>
      <c r="D26" s="181">
        <f t="shared" ref="D26:H26" si="1">D34+D33+D27</f>
        <v>280430</v>
      </c>
      <c r="E26" s="181">
        <f t="shared" si="1"/>
        <v>281832</v>
      </c>
      <c r="F26" s="172">
        <f t="shared" si="1"/>
        <v>643.60023000000001</v>
      </c>
      <c r="G26" s="172">
        <f t="shared" si="1"/>
        <v>222325.87732100004</v>
      </c>
      <c r="H26" s="172">
        <f t="shared" si="1"/>
        <v>59506.122678999993</v>
      </c>
      <c r="I26" s="172">
        <f>I34+I33+I27</f>
        <v>195359.13344000001</v>
      </c>
      <c r="J26" s="61"/>
    </row>
    <row r="27" spans="1:10" ht="15" customHeight="1" x14ac:dyDescent="0.35">
      <c r="A27" s="9"/>
      <c r="B27" s="62"/>
      <c r="C27" s="150" t="s">
        <v>67</v>
      </c>
      <c r="D27" s="184">
        <f t="shared" ref="D27:H27" si="2">D28+D29+D30+D31+D32</f>
        <v>218782</v>
      </c>
      <c r="E27" s="184">
        <f t="shared" si="2"/>
        <v>220475</v>
      </c>
      <c r="F27" s="175">
        <f t="shared" si="2"/>
        <v>516.98484000000008</v>
      </c>
      <c r="G27" s="175">
        <f t="shared" si="2"/>
        <v>183393.87822100002</v>
      </c>
      <c r="H27" s="175">
        <f t="shared" si="2"/>
        <v>37081.121778999994</v>
      </c>
      <c r="I27" s="175">
        <f>I28+I29+I30+I31+I32</f>
        <v>154814.49062</v>
      </c>
      <c r="J27" s="61"/>
    </row>
    <row r="28" spans="1:10" ht="14.15" customHeight="1" x14ac:dyDescent="0.35">
      <c r="A28" s="10"/>
      <c r="B28" s="63"/>
      <c r="C28" s="149" t="s">
        <v>20</v>
      </c>
      <c r="D28" s="185">
        <v>52672</v>
      </c>
      <c r="E28" s="176">
        <v>52698</v>
      </c>
      <c r="F28" s="176">
        <f>88.32677-E55</f>
        <v>34.326769999999996</v>
      </c>
      <c r="G28" s="176">
        <f>44305.30715-F55</f>
        <v>42748.307150000001</v>
      </c>
      <c r="H28" s="176">
        <f t="shared" ref="H28:H34" si="3">E28-G28</f>
        <v>9949.6928499999995</v>
      </c>
      <c r="I28" s="176">
        <f>39847.62832-H55</f>
        <v>37706.628320000003</v>
      </c>
      <c r="J28" s="392"/>
    </row>
    <row r="29" spans="1:10" ht="14.15" customHeight="1" x14ac:dyDescent="0.35">
      <c r="A29" s="10"/>
      <c r="B29" s="63"/>
      <c r="C29" s="149" t="s">
        <v>56</v>
      </c>
      <c r="D29" s="185">
        <v>56909</v>
      </c>
      <c r="E29" s="176">
        <v>58236</v>
      </c>
      <c r="F29" s="176">
        <f>271.9522-E56</f>
        <v>115.9522</v>
      </c>
      <c r="G29" s="176">
        <f>53093.91178-F56</f>
        <v>50432.911780000002</v>
      </c>
      <c r="H29" s="176">
        <f t="shared" si="3"/>
        <v>7803.0882199999978</v>
      </c>
      <c r="I29" s="176">
        <f>41603.90742-H56</f>
        <v>38790.907420000003</v>
      </c>
      <c r="J29" s="392"/>
    </row>
    <row r="30" spans="1:10" ht="14.15" customHeight="1" x14ac:dyDescent="0.35">
      <c r="A30" s="10"/>
      <c r="B30" s="63"/>
      <c r="C30" s="149" t="s">
        <v>57</v>
      </c>
      <c r="D30" s="185">
        <v>54293</v>
      </c>
      <c r="E30" s="176">
        <v>54234</v>
      </c>
      <c r="F30" s="176">
        <f>88.43011-E57</f>
        <v>36.430109999999999</v>
      </c>
      <c r="G30" s="176">
        <f>47639.801179-F57</f>
        <v>44016.801179000002</v>
      </c>
      <c r="H30" s="176">
        <f t="shared" si="3"/>
        <v>10217.198820999998</v>
      </c>
      <c r="I30" s="176">
        <f>44019.97881-H57</f>
        <v>40304.978810000001</v>
      </c>
      <c r="J30" s="392"/>
    </row>
    <row r="31" spans="1:10" ht="14.15" customHeight="1" x14ac:dyDescent="0.35">
      <c r="A31" s="10"/>
      <c r="B31" s="63"/>
      <c r="C31" s="149" t="s">
        <v>69</v>
      </c>
      <c r="D31" s="185">
        <v>39638</v>
      </c>
      <c r="E31" s="176">
        <v>40037</v>
      </c>
      <c r="F31" s="176">
        <f>68.27576-E58</f>
        <v>42.275760000000005</v>
      </c>
      <c r="G31" s="176">
        <f>38354.858112-F58</f>
        <v>36590.858112000002</v>
      </c>
      <c r="H31" s="176">
        <f t="shared" si="3"/>
        <v>3446.1418879999983</v>
      </c>
      <c r="I31" s="176">
        <f>29342.97607-H58</f>
        <v>27374.976070000001</v>
      </c>
      <c r="J31" s="392"/>
    </row>
    <row r="32" spans="1:10" ht="14.15" customHeight="1" x14ac:dyDescent="0.35">
      <c r="A32" s="10"/>
      <c r="B32" s="63"/>
      <c r="C32" s="149" t="s">
        <v>70</v>
      </c>
      <c r="D32" s="185">
        <v>15270</v>
      </c>
      <c r="E32" s="176">
        <v>15270</v>
      </c>
      <c r="F32" s="176">
        <f>E54</f>
        <v>288</v>
      </c>
      <c r="G32" s="176">
        <f>F54</f>
        <v>9605</v>
      </c>
      <c r="H32" s="176">
        <f t="shared" si="3"/>
        <v>5665</v>
      </c>
      <c r="I32" s="176">
        <f>H54</f>
        <v>10637</v>
      </c>
      <c r="J32" s="392"/>
    </row>
    <row r="33" spans="1:13" ht="14.15" customHeight="1" x14ac:dyDescent="0.35">
      <c r="A33" s="11"/>
      <c r="B33" s="62"/>
      <c r="C33" s="150" t="s">
        <v>16</v>
      </c>
      <c r="D33" s="184">
        <v>35291</v>
      </c>
      <c r="E33" s="184">
        <v>35000</v>
      </c>
      <c r="F33" s="175">
        <v>95.873999999999995</v>
      </c>
      <c r="G33" s="175">
        <v>20629.730070000001</v>
      </c>
      <c r="H33" s="175">
        <f t="shared" si="3"/>
        <v>14370.269929999999</v>
      </c>
      <c r="I33" s="175">
        <v>19692.433809999999</v>
      </c>
      <c r="J33" s="392"/>
    </row>
    <row r="34" spans="1:13" ht="14.15" customHeight="1" x14ac:dyDescent="0.35">
      <c r="A34" s="11"/>
      <c r="B34" s="62"/>
      <c r="C34" s="150" t="s">
        <v>68</v>
      </c>
      <c r="D34" s="184">
        <f>D35+D36</f>
        <v>26357</v>
      </c>
      <c r="E34" s="184">
        <f>E35+E36</f>
        <v>26357</v>
      </c>
      <c r="F34" s="175">
        <f>F35+F36</f>
        <v>30.741390000000003</v>
      </c>
      <c r="G34" s="175">
        <f>G35+G36</f>
        <v>18302.269029999999</v>
      </c>
      <c r="H34" s="175">
        <f t="shared" si="3"/>
        <v>8054.7309700000005</v>
      </c>
      <c r="I34" s="175">
        <f>I35+I36</f>
        <v>20852.209009999999</v>
      </c>
      <c r="J34" s="392"/>
    </row>
    <row r="35" spans="1:13" ht="14.15" customHeight="1" x14ac:dyDescent="0.35">
      <c r="A35" s="10"/>
      <c r="B35" s="63"/>
      <c r="C35" s="149" t="s">
        <v>8</v>
      </c>
      <c r="D35" s="185">
        <v>24487</v>
      </c>
      <c r="E35" s="221">
        <v>24487</v>
      </c>
      <c r="F35" s="176">
        <f>38.74139-E59-E60</f>
        <v>29.741390000000003</v>
      </c>
      <c r="G35" s="176">
        <f>21393.26903-F59-F60</f>
        <v>17173.269029999999</v>
      </c>
      <c r="H35" s="176">
        <f t="shared" ref="H35:H42" si="4">E35-G35</f>
        <v>7313.7309700000005</v>
      </c>
      <c r="I35" s="176">
        <f>23947.20901-H59-H60</f>
        <v>19464.209009999999</v>
      </c>
      <c r="J35" s="392"/>
    </row>
    <row r="36" spans="1:13" ht="14.15" customHeight="1" thickBot="1" x14ac:dyDescent="0.4">
      <c r="A36" s="10"/>
      <c r="B36" s="63"/>
      <c r="C36" s="269" t="s">
        <v>71</v>
      </c>
      <c r="D36" s="270">
        <v>1870</v>
      </c>
      <c r="E36" s="176">
        <v>1870</v>
      </c>
      <c r="F36" s="271">
        <f>E59</f>
        <v>1</v>
      </c>
      <c r="G36" s="271">
        <f>F59</f>
        <v>1129</v>
      </c>
      <c r="H36" s="271">
        <f t="shared" si="4"/>
        <v>741</v>
      </c>
      <c r="I36" s="271">
        <f>H59</f>
        <v>1388</v>
      </c>
      <c r="J36" s="392"/>
    </row>
    <row r="37" spans="1:13" ht="15.75" customHeight="1" thickBot="1" x14ac:dyDescent="0.4">
      <c r="A37" s="26"/>
      <c r="B37" s="52"/>
      <c r="C37" s="104" t="s">
        <v>83</v>
      </c>
      <c r="D37" s="187">
        <v>2500</v>
      </c>
      <c r="E37" s="179">
        <v>2500</v>
      </c>
      <c r="F37" s="179">
        <v>0</v>
      </c>
      <c r="G37" s="179">
        <v>1296.6727490000001</v>
      </c>
      <c r="H37" s="179">
        <f t="shared" si="4"/>
        <v>1203.3272509999999</v>
      </c>
      <c r="I37" s="179">
        <v>1138.19265</v>
      </c>
      <c r="J37" s="61"/>
    </row>
    <row r="38" spans="1:13" ht="14.15" customHeight="1" thickBot="1" x14ac:dyDescent="0.4">
      <c r="A38" s="26"/>
      <c r="B38" s="52"/>
      <c r="C38" s="104" t="s">
        <v>11</v>
      </c>
      <c r="D38" s="187">
        <v>969</v>
      </c>
      <c r="E38" s="388">
        <v>969</v>
      </c>
      <c r="F38" s="391">
        <v>4.2</v>
      </c>
      <c r="G38" s="391">
        <v>494.48570000000001</v>
      </c>
      <c r="H38" s="388">
        <f t="shared" si="4"/>
        <v>474.51429999999999</v>
      </c>
      <c r="I38" s="391">
        <v>475.84669000000002</v>
      </c>
      <c r="J38" s="61"/>
    </row>
    <row r="39" spans="1:13" ht="17.25" customHeight="1" thickBot="1" x14ac:dyDescent="0.4">
      <c r="A39" s="26"/>
      <c r="B39" s="52"/>
      <c r="C39" s="104" t="s">
        <v>84</v>
      </c>
      <c r="D39" s="187">
        <v>3876</v>
      </c>
      <c r="E39" s="179">
        <v>3876</v>
      </c>
      <c r="F39" s="391">
        <f>E60</f>
        <v>8</v>
      </c>
      <c r="G39" s="391">
        <f>F60</f>
        <v>3091</v>
      </c>
      <c r="H39" s="388">
        <f t="shared" si="4"/>
        <v>785</v>
      </c>
      <c r="I39" s="391">
        <f>H60</f>
        <v>3095</v>
      </c>
      <c r="J39" s="61"/>
    </row>
    <row r="40" spans="1:13" ht="17.25" customHeight="1" thickBot="1" x14ac:dyDescent="0.4">
      <c r="A40" s="26"/>
      <c r="B40" s="52"/>
      <c r="C40" s="104" t="s">
        <v>60</v>
      </c>
      <c r="D40" s="187">
        <v>7000</v>
      </c>
      <c r="E40" s="179">
        <v>7000</v>
      </c>
      <c r="F40" s="391">
        <v>2.13916</v>
      </c>
      <c r="G40" s="391">
        <v>7000</v>
      </c>
      <c r="H40" s="388">
        <f t="shared" si="4"/>
        <v>0</v>
      </c>
      <c r="I40" s="391">
        <v>7000</v>
      </c>
      <c r="J40" s="61"/>
    </row>
    <row r="41" spans="1:13" ht="17.25" customHeight="1" thickBot="1" x14ac:dyDescent="0.4">
      <c r="A41" s="26"/>
      <c r="B41" s="52"/>
      <c r="C41" s="104" t="s">
        <v>119</v>
      </c>
      <c r="D41" s="187">
        <v>6250</v>
      </c>
      <c r="E41" s="179">
        <v>6250</v>
      </c>
      <c r="F41" s="391">
        <v>88.278000000000006</v>
      </c>
      <c r="G41" s="391">
        <v>2274.3571999999999</v>
      </c>
      <c r="H41" s="388">
        <f t="shared" si="4"/>
        <v>3975.6428000000001</v>
      </c>
      <c r="I41" s="391"/>
      <c r="J41" s="61"/>
      <c r="M41" s="378"/>
    </row>
    <row r="42" spans="1:13" ht="14.15" customHeight="1" thickBot="1" x14ac:dyDescent="0.4">
      <c r="A42" s="26"/>
      <c r="B42" s="52"/>
      <c r="C42" s="83" t="s">
        <v>85</v>
      </c>
      <c r="D42" s="187"/>
      <c r="E42" s="179"/>
      <c r="F42" s="391">
        <v>5.0850000000082218E-2</v>
      </c>
      <c r="G42" s="391">
        <v>89.345379999896977</v>
      </c>
      <c r="H42" s="388">
        <f t="shared" si="4"/>
        <v>-89.345379999896977</v>
      </c>
      <c r="I42" s="391">
        <v>127.64926999999443</v>
      </c>
      <c r="J42" s="61"/>
    </row>
    <row r="43" spans="1:13" ht="16.5" customHeight="1" thickBot="1" x14ac:dyDescent="0.4">
      <c r="A43" s="26"/>
      <c r="B43" s="52"/>
      <c r="C43" s="109" t="s">
        <v>7</v>
      </c>
      <c r="D43" s="188">
        <f t="shared" ref="D43:H43" si="5">D23+D26+D37+D38+D39+D40+D41+D42</f>
        <v>430674</v>
      </c>
      <c r="E43" s="188">
        <f t="shared" si="5"/>
        <v>432881</v>
      </c>
      <c r="F43" s="381">
        <f>F23+F26+F37+F38+F39+F40+F41+F42</f>
        <v>1895.3180400000001</v>
      </c>
      <c r="G43" s="381">
        <f>G23+G26+G37+G38+G39+G40+G41+G42</f>
        <v>307749.09843999997</v>
      </c>
      <c r="H43" s="188">
        <f t="shared" si="5"/>
        <v>125131.90156000009</v>
      </c>
      <c r="I43" s="381">
        <f>I23+I26+I37+I38+I39+I40+I41+I42</f>
        <v>275432.56637999997</v>
      </c>
      <c r="J43" s="61"/>
    </row>
    <row r="44" spans="1:13" ht="14.15" customHeight="1" x14ac:dyDescent="0.35">
      <c r="A44" s="8"/>
      <c r="B44" s="55"/>
      <c r="C44" s="56" t="s">
        <v>95</v>
      </c>
      <c r="D44" s="64"/>
      <c r="E44" s="64"/>
      <c r="F44" s="102"/>
      <c r="G44" s="102"/>
      <c r="H44" s="94"/>
      <c r="I44" s="94"/>
      <c r="J44" s="293"/>
    </row>
    <row r="45" spans="1:13" ht="14.15" customHeight="1" x14ac:dyDescent="0.35">
      <c r="A45" s="8"/>
      <c r="B45" s="55"/>
      <c r="C45" s="65" t="s">
        <v>87</v>
      </c>
      <c r="D45" s="64"/>
      <c r="E45" s="64"/>
      <c r="F45" s="64"/>
      <c r="G45" s="102"/>
      <c r="H45" s="87"/>
      <c r="I45" s="87"/>
      <c r="J45" s="61"/>
    </row>
    <row r="46" spans="1:13" ht="14.15" customHeight="1" x14ac:dyDescent="0.35">
      <c r="A46" s="8"/>
      <c r="B46" s="55"/>
      <c r="C46" s="116" t="s">
        <v>142</v>
      </c>
      <c r="D46" s="118"/>
      <c r="E46" s="118"/>
      <c r="F46" s="118"/>
      <c r="G46" s="102"/>
      <c r="H46" s="87"/>
      <c r="I46" s="87"/>
      <c r="J46" s="53"/>
    </row>
    <row r="47" spans="1:13" ht="14.15" customHeight="1" x14ac:dyDescent="0.35">
      <c r="A47" s="8"/>
      <c r="B47" s="55"/>
      <c r="C47" s="116" t="s">
        <v>113</v>
      </c>
      <c r="D47" s="118"/>
      <c r="E47" s="118"/>
      <c r="F47" s="118"/>
      <c r="G47" s="64"/>
      <c r="H47" s="87"/>
      <c r="I47" s="87"/>
      <c r="J47" s="53"/>
    </row>
    <row r="48" spans="1:13" ht="14.15" customHeight="1" x14ac:dyDescent="0.35">
      <c r="A48" s="8"/>
      <c r="B48" s="55"/>
      <c r="C48" s="56" t="s">
        <v>86</v>
      </c>
      <c r="D48" s="118"/>
      <c r="E48" s="118"/>
      <c r="F48" s="118"/>
      <c r="G48" s="64"/>
      <c r="H48" s="87"/>
      <c r="I48" s="87"/>
      <c r="J48" s="53"/>
    </row>
    <row r="49" spans="1:10" ht="14.15" customHeight="1" x14ac:dyDescent="0.35">
      <c r="A49" s="8"/>
      <c r="B49" s="55"/>
      <c r="C49" s="56"/>
      <c r="D49" s="118"/>
      <c r="E49" s="118"/>
      <c r="F49" s="118"/>
      <c r="G49" s="64"/>
      <c r="H49" s="87"/>
      <c r="I49" s="87"/>
      <c r="J49" s="53"/>
    </row>
    <row r="50" spans="1:10" ht="20.25" customHeight="1" thickBot="1" x14ac:dyDescent="0.4">
      <c r="A50" s="8"/>
      <c r="B50" s="58"/>
      <c r="C50" s="130"/>
      <c r="D50" s="130"/>
      <c r="E50" s="284"/>
      <c r="F50" s="130"/>
      <c r="G50" s="130"/>
      <c r="H50" s="130"/>
      <c r="I50" s="130"/>
      <c r="J50" s="291"/>
    </row>
    <row r="51" spans="1:10" ht="33" customHeight="1" x14ac:dyDescent="0.35">
      <c r="A51" s="8"/>
      <c r="B51" s="55"/>
      <c r="C51" s="419" t="s">
        <v>126</v>
      </c>
      <c r="D51" s="419"/>
      <c r="E51" s="419"/>
      <c r="F51" s="419"/>
      <c r="G51" s="419"/>
      <c r="H51" s="419"/>
      <c r="I51" s="279"/>
      <c r="J51" s="281"/>
    </row>
    <row r="52" spans="1:10" ht="7.5" customHeight="1" thickBot="1" x14ac:dyDescent="0.4">
      <c r="A52" s="8"/>
      <c r="B52" s="55"/>
      <c r="C52" s="116"/>
      <c r="D52" s="118"/>
      <c r="E52" s="118"/>
      <c r="F52" s="118"/>
      <c r="G52" s="64"/>
      <c r="H52" s="87"/>
      <c r="I52" s="87"/>
      <c r="J52" s="53"/>
    </row>
    <row r="53" spans="1:10" ht="61.5" customHeight="1" thickBot="1" x14ac:dyDescent="0.4">
      <c r="A53" s="8"/>
      <c r="B53" s="55"/>
      <c r="C53" s="282" t="s">
        <v>17</v>
      </c>
      <c r="D53" s="167" t="s">
        <v>124</v>
      </c>
      <c r="E53" s="167" t="str">
        <f>F22</f>
        <v>FANGST UKE 40</v>
      </c>
      <c r="F53" s="167" t="str">
        <f>G22</f>
        <v>FANGST T.O.M UKE 40</v>
      </c>
      <c r="G53" s="167" t="str">
        <f>H22</f>
        <v>RESTKVOTER UKE 40</v>
      </c>
      <c r="H53" s="167" t="str">
        <f>I22</f>
        <v>FANGST T.O.M. UKE 40 2020</v>
      </c>
      <c r="I53" s="64"/>
      <c r="J53" s="61"/>
    </row>
    <row r="54" spans="1:10" ht="14.15" customHeight="1" x14ac:dyDescent="0.35">
      <c r="A54" s="8"/>
      <c r="B54" s="55"/>
      <c r="C54" s="143" t="s">
        <v>123</v>
      </c>
      <c r="D54" s="401">
        <v>15270</v>
      </c>
      <c r="E54" s="172">
        <f>E58+E57+E56+E55</f>
        <v>288</v>
      </c>
      <c r="F54" s="172">
        <f>F58+F57+F56+F55</f>
        <v>9605</v>
      </c>
      <c r="G54" s="401">
        <f>D54-F54</f>
        <v>5665</v>
      </c>
      <c r="H54" s="172">
        <f>H58+H57+H56+H55</f>
        <v>10637</v>
      </c>
      <c r="I54" s="64"/>
      <c r="J54" s="61"/>
    </row>
    <row r="55" spans="1:10" ht="14.15" customHeight="1" x14ac:dyDescent="0.35">
      <c r="A55" s="8"/>
      <c r="B55" s="55"/>
      <c r="C55" s="149" t="s">
        <v>20</v>
      </c>
      <c r="D55" s="402"/>
      <c r="E55" s="176">
        <v>54</v>
      </c>
      <c r="F55" s="176">
        <v>1557</v>
      </c>
      <c r="G55" s="402"/>
      <c r="H55" s="176">
        <v>2141</v>
      </c>
      <c r="I55" s="64"/>
      <c r="J55" s="61"/>
    </row>
    <row r="56" spans="1:10" ht="14.15" customHeight="1" x14ac:dyDescent="0.35">
      <c r="A56" s="8"/>
      <c r="B56" s="55"/>
      <c r="C56" s="149" t="s">
        <v>56</v>
      </c>
      <c r="D56" s="402"/>
      <c r="E56" s="176">
        <v>156</v>
      </c>
      <c r="F56" s="176">
        <v>2661</v>
      </c>
      <c r="G56" s="402"/>
      <c r="H56" s="176">
        <v>2813</v>
      </c>
      <c r="I56" s="64"/>
      <c r="J56" s="61"/>
    </row>
    <row r="57" spans="1:10" ht="14.15" customHeight="1" x14ac:dyDescent="0.35">
      <c r="A57" s="8"/>
      <c r="B57" s="55"/>
      <c r="C57" s="149" t="s">
        <v>57</v>
      </c>
      <c r="D57" s="402"/>
      <c r="E57" s="176">
        <v>52</v>
      </c>
      <c r="F57" s="176">
        <v>3623</v>
      </c>
      <c r="G57" s="402"/>
      <c r="H57" s="176">
        <v>3715</v>
      </c>
      <c r="I57" s="64"/>
      <c r="J57" s="61"/>
    </row>
    <row r="58" spans="1:10" ht="14.15" customHeight="1" thickBot="1" x14ac:dyDescent="0.4">
      <c r="A58" s="8"/>
      <c r="B58" s="55"/>
      <c r="C58" s="280" t="s">
        <v>69</v>
      </c>
      <c r="D58" s="403"/>
      <c r="E58" s="177">
        <v>26</v>
      </c>
      <c r="F58" s="177">
        <v>1764</v>
      </c>
      <c r="G58" s="403"/>
      <c r="H58" s="177">
        <v>1968</v>
      </c>
      <c r="I58" s="64"/>
      <c r="J58" s="61"/>
    </row>
    <row r="59" spans="1:10" ht="14.15" customHeight="1" thickBot="1" x14ac:dyDescent="0.4">
      <c r="A59" s="8"/>
      <c r="B59" s="55"/>
      <c r="C59" s="146" t="s">
        <v>121</v>
      </c>
      <c r="D59" s="283">
        <v>1870</v>
      </c>
      <c r="E59" s="390">
        <v>1</v>
      </c>
      <c r="F59" s="390">
        <v>1129</v>
      </c>
      <c r="G59" s="283">
        <f>D59-F59</f>
        <v>741</v>
      </c>
      <c r="H59" s="390">
        <v>1388</v>
      </c>
      <c r="I59" s="64"/>
      <c r="J59" s="61"/>
    </row>
    <row r="60" spans="1:10" ht="14.15" customHeight="1" thickBot="1" x14ac:dyDescent="0.4">
      <c r="A60" s="8"/>
      <c r="B60" s="55"/>
      <c r="C60" s="147" t="s">
        <v>122</v>
      </c>
      <c r="D60" s="179">
        <v>3833</v>
      </c>
      <c r="E60" s="179">
        <v>8</v>
      </c>
      <c r="F60" s="179">
        <v>3091</v>
      </c>
      <c r="G60" s="179">
        <f>D60-F60</f>
        <v>742</v>
      </c>
      <c r="H60" s="179">
        <v>3095</v>
      </c>
      <c r="I60" s="64"/>
      <c r="J60" s="61"/>
    </row>
    <row r="61" spans="1:10" ht="14.15" customHeight="1" x14ac:dyDescent="0.35">
      <c r="A61" s="8"/>
      <c r="B61" s="55"/>
      <c r="C61" s="116"/>
      <c r="D61" s="118"/>
      <c r="E61" s="118"/>
      <c r="F61" s="118"/>
      <c r="G61" s="64"/>
      <c r="H61" s="87"/>
      <c r="I61" s="87"/>
      <c r="J61" s="53"/>
    </row>
    <row r="62" spans="1:10" ht="14.15" customHeight="1" x14ac:dyDescent="0.35">
      <c r="A62" s="8"/>
      <c r="B62" s="55"/>
      <c r="C62" s="116"/>
      <c r="D62" s="118"/>
      <c r="E62" s="118"/>
      <c r="F62" s="118"/>
      <c r="G62" s="64"/>
      <c r="H62" s="87"/>
      <c r="I62" s="87"/>
      <c r="J62" s="53"/>
    </row>
    <row r="63" spans="1:10" ht="14.5" x14ac:dyDescent="0.35">
      <c r="A63" s="8"/>
      <c r="B63" s="55"/>
      <c r="C63" s="116"/>
      <c r="D63" s="118"/>
      <c r="E63" s="118"/>
      <c r="F63" s="118"/>
      <c r="G63" s="64"/>
      <c r="H63" s="87"/>
      <c r="I63" s="87"/>
      <c r="J63" s="53"/>
    </row>
    <row r="64" spans="1:10" ht="12" customHeight="1" thickBot="1" x14ac:dyDescent="0.4">
      <c r="A64" s="8"/>
      <c r="B64" s="66"/>
      <c r="C64" s="67"/>
      <c r="D64" s="159"/>
      <c r="E64" s="159"/>
      <c r="F64" s="159"/>
      <c r="G64" s="160"/>
      <c r="H64" s="40"/>
      <c r="I64" s="40"/>
      <c r="J64" s="86"/>
    </row>
    <row r="65" spans="1:10" ht="19.5" customHeight="1" thickTop="1" x14ac:dyDescent="0.35">
      <c r="A65" s="26"/>
      <c r="B65" s="4"/>
      <c r="C65" s="56"/>
      <c r="D65" s="51"/>
      <c r="E65" s="4"/>
      <c r="F65" s="18"/>
      <c r="G65" s="4"/>
      <c r="H65" s="4"/>
      <c r="I65" s="4"/>
      <c r="J65" s="51"/>
    </row>
    <row r="66" spans="1:10" ht="0" hidden="1" customHeight="1" x14ac:dyDescent="0.35"/>
    <row r="67" spans="1:10" ht="0" hidden="1" customHeight="1" x14ac:dyDescent="0.35">
      <c r="A67" s="26"/>
      <c r="B67" s="3"/>
      <c r="C67" s="3"/>
      <c r="D67" s="3"/>
      <c r="E67" s="3"/>
      <c r="F67" s="3"/>
      <c r="G67" s="3"/>
      <c r="H67" s="3"/>
      <c r="I67" s="26"/>
      <c r="J67" s="26"/>
    </row>
    <row r="68" spans="1:10" ht="0" hidden="1" customHeight="1" x14ac:dyDescent="0.35">
      <c r="A68" s="26"/>
      <c r="B68" s="3"/>
      <c r="C68" s="3"/>
      <c r="D68" s="3"/>
      <c r="E68" s="3"/>
      <c r="F68" s="3"/>
      <c r="G68" s="3"/>
      <c r="H68" s="3"/>
      <c r="I68" s="26"/>
      <c r="J68" s="26"/>
    </row>
    <row r="69" spans="1:10" ht="0" hidden="1" customHeight="1" x14ac:dyDescent="0.35">
      <c r="A69" s="26"/>
      <c r="B69" s="3"/>
      <c r="C69" s="3"/>
      <c r="D69" s="3"/>
      <c r="E69" s="3"/>
      <c r="F69" s="3"/>
      <c r="G69" s="3"/>
      <c r="H69" s="3"/>
      <c r="I69" s="26"/>
      <c r="J69" s="26"/>
    </row>
    <row r="70" spans="1:10" ht="0" hidden="1" customHeight="1" x14ac:dyDescent="0.35">
      <c r="A70" s="26"/>
      <c r="B70" s="3"/>
      <c r="C70" s="3"/>
      <c r="D70" s="3"/>
      <c r="E70" s="3"/>
      <c r="F70" s="3"/>
      <c r="G70" s="3"/>
      <c r="H70" s="3"/>
      <c r="I70" s="26"/>
      <c r="J70" s="26"/>
    </row>
    <row r="71" spans="1:10" ht="0" hidden="1" customHeight="1" x14ac:dyDescent="0.35">
      <c r="A71" s="26"/>
      <c r="B71" s="3"/>
      <c r="C71" s="3"/>
      <c r="D71" s="3"/>
      <c r="E71" s="3"/>
      <c r="F71" s="3"/>
      <c r="G71" s="3"/>
      <c r="H71" s="3"/>
      <c r="I71" s="26"/>
      <c r="J71" s="26"/>
    </row>
    <row r="72" spans="1:10" ht="0" hidden="1" customHeight="1" x14ac:dyDescent="0.35">
      <c r="A72" s="26"/>
      <c r="B72" s="3"/>
      <c r="C72" s="3"/>
      <c r="D72" s="3"/>
      <c r="E72" s="3"/>
      <c r="F72" s="3"/>
      <c r="G72" s="3"/>
      <c r="H72" s="3"/>
      <c r="I72" s="26"/>
      <c r="J72" s="26"/>
    </row>
    <row r="73" spans="1:10" ht="0" hidden="1" customHeight="1" x14ac:dyDescent="0.35">
      <c r="A73" s="26"/>
      <c r="B73" s="3"/>
      <c r="C73" s="3"/>
      <c r="D73" s="3"/>
      <c r="E73" s="3"/>
      <c r="F73" s="3"/>
      <c r="G73" s="3"/>
      <c r="H73" s="3"/>
      <c r="I73" s="26"/>
      <c r="J73" s="26"/>
    </row>
    <row r="74" spans="1:10" ht="0" hidden="1" customHeight="1" x14ac:dyDescent="0.35">
      <c r="A74" s="26"/>
      <c r="B74" s="3"/>
      <c r="C74" s="3"/>
      <c r="D74" s="3"/>
      <c r="E74" s="3"/>
      <c r="F74" s="3"/>
      <c r="G74" s="3"/>
      <c r="H74" s="3"/>
      <c r="I74" s="26"/>
      <c r="J74" s="26"/>
    </row>
    <row r="75" spans="1:10" ht="0" hidden="1" customHeight="1" x14ac:dyDescent="0.35">
      <c r="A75" s="26"/>
      <c r="B75" s="3"/>
      <c r="C75" s="3"/>
      <c r="D75" s="3"/>
      <c r="E75" s="3"/>
      <c r="F75" s="3"/>
      <c r="G75" s="3"/>
      <c r="H75" s="3"/>
      <c r="I75" s="26"/>
      <c r="J75" s="26"/>
    </row>
    <row r="76" spans="1:10" ht="0" hidden="1" customHeight="1" x14ac:dyDescent="0.35">
      <c r="A76" s="26"/>
      <c r="B76" s="3"/>
      <c r="C76" s="3"/>
      <c r="D76" s="3"/>
      <c r="E76" s="3"/>
      <c r="F76" s="3"/>
      <c r="G76" s="3"/>
      <c r="H76" s="3"/>
      <c r="I76" s="26"/>
      <c r="J76" s="26"/>
    </row>
    <row r="77" spans="1:10" ht="0" hidden="1" customHeight="1" x14ac:dyDescent="0.35">
      <c r="A77" s="26"/>
      <c r="B77" s="3"/>
      <c r="C77" s="3"/>
      <c r="D77" s="3"/>
      <c r="E77" s="3"/>
      <c r="F77" s="3"/>
      <c r="G77" s="3"/>
      <c r="H77" s="3"/>
      <c r="I77" s="26"/>
      <c r="J77" s="26"/>
    </row>
    <row r="78" spans="1:10" ht="0" hidden="1" customHeight="1" x14ac:dyDescent="0.35">
      <c r="A78" s="26"/>
      <c r="B78" s="3"/>
      <c r="C78" s="3"/>
      <c r="D78" s="3"/>
      <c r="E78" s="3"/>
      <c r="F78" s="3"/>
      <c r="G78" s="3"/>
      <c r="H78" s="3"/>
      <c r="I78" s="26"/>
      <c r="J78" s="26"/>
    </row>
    <row r="79" spans="1:10" ht="0" hidden="1" customHeight="1" x14ac:dyDescent="0.35">
      <c r="A79" s="26"/>
      <c r="B79" s="3"/>
      <c r="C79" s="3"/>
      <c r="D79" s="3"/>
      <c r="E79" s="3"/>
      <c r="F79" s="3"/>
      <c r="G79" s="3"/>
      <c r="H79" s="3"/>
      <c r="I79" s="26"/>
      <c r="J79" s="26"/>
    </row>
    <row r="80" spans="1:10" ht="0" hidden="1" customHeight="1" x14ac:dyDescent="0.35">
      <c r="A80" s="26"/>
      <c r="B80" s="3"/>
      <c r="C80" s="3"/>
      <c r="D80" s="3"/>
      <c r="E80" s="3"/>
      <c r="F80" s="3"/>
      <c r="G80" s="3"/>
      <c r="H80" s="3"/>
      <c r="I80" s="26"/>
      <c r="J80" s="26"/>
    </row>
    <row r="81" spans="1:10" ht="0" hidden="1" customHeight="1" x14ac:dyDescent="0.35">
      <c r="A81" s="26"/>
      <c r="B81" s="3"/>
      <c r="C81" s="3"/>
      <c r="D81" s="3"/>
      <c r="E81" s="3"/>
      <c r="F81" s="3"/>
      <c r="G81" s="3"/>
      <c r="H81" s="3"/>
      <c r="I81" s="26"/>
      <c r="J81" s="26"/>
    </row>
    <row r="82" spans="1:10" ht="0" hidden="1" customHeight="1" x14ac:dyDescent="0.35">
      <c r="A82" s="26"/>
      <c r="B82" s="3"/>
      <c r="C82" s="3"/>
      <c r="D82" s="3"/>
      <c r="E82" s="3"/>
      <c r="F82" s="3"/>
      <c r="G82" s="3"/>
      <c r="H82" s="3"/>
      <c r="I82" s="26"/>
      <c r="J82" s="26"/>
    </row>
    <row r="83" spans="1:10" ht="0" hidden="1" customHeight="1" x14ac:dyDescent="0.35">
      <c r="A83" s="26"/>
      <c r="B83" s="3"/>
      <c r="C83" s="3"/>
      <c r="D83" s="3"/>
      <c r="E83" s="3"/>
      <c r="F83" s="3"/>
      <c r="G83" s="3"/>
      <c r="H83" s="3"/>
      <c r="I83" s="26"/>
      <c r="J83" s="26"/>
    </row>
    <row r="84" spans="1:10" ht="0" hidden="1" customHeight="1" x14ac:dyDescent="0.35">
      <c r="A84" s="26"/>
      <c r="B84" s="3"/>
      <c r="C84" s="3"/>
      <c r="D84" s="3"/>
      <c r="E84" s="3"/>
      <c r="F84" s="3"/>
      <c r="G84" s="3"/>
      <c r="H84" s="3"/>
      <c r="I84" s="26"/>
      <c r="J84" s="26"/>
    </row>
    <row r="85" spans="1:10" ht="0" hidden="1" customHeight="1" x14ac:dyDescent="0.35">
      <c r="A85" s="26"/>
      <c r="B85" s="3"/>
      <c r="C85" s="3"/>
      <c r="D85" s="3"/>
      <c r="E85" s="3"/>
      <c r="F85" s="3"/>
      <c r="G85" s="3"/>
      <c r="H85" s="3"/>
      <c r="I85" s="26"/>
      <c r="J85" s="26"/>
    </row>
    <row r="86" spans="1:10" ht="0" hidden="1" customHeight="1" x14ac:dyDescent="0.35">
      <c r="A86" s="26"/>
      <c r="B86" s="3"/>
      <c r="C86" s="3"/>
      <c r="D86" s="3"/>
      <c r="E86" s="3"/>
      <c r="F86" s="3"/>
      <c r="G86" s="3"/>
      <c r="H86" s="3"/>
      <c r="I86" s="26"/>
      <c r="J86" s="26"/>
    </row>
    <row r="87" spans="1:10" ht="0" hidden="1" customHeight="1" x14ac:dyDescent="0.35">
      <c r="A87" s="26"/>
      <c r="B87" s="3"/>
      <c r="C87" s="3"/>
      <c r="D87" s="3"/>
      <c r="E87" s="3"/>
      <c r="F87" s="3"/>
      <c r="G87" s="3"/>
      <c r="H87" s="3"/>
      <c r="I87" s="26"/>
      <c r="J87" s="26"/>
    </row>
    <row r="88" spans="1:10" ht="0" hidden="1" customHeight="1" x14ac:dyDescent="0.35">
      <c r="A88" s="26"/>
      <c r="B88" s="3"/>
      <c r="C88" s="3"/>
      <c r="D88" s="3"/>
      <c r="E88" s="3"/>
      <c r="F88" s="3"/>
      <c r="G88" s="3"/>
      <c r="H88" s="3"/>
      <c r="I88" s="26"/>
      <c r="J88" s="26"/>
    </row>
    <row r="89" spans="1:10" ht="12" customHeight="1" x14ac:dyDescent="0.35">
      <c r="B89" s="4"/>
      <c r="C89" s="16"/>
      <c r="D89" s="17"/>
      <c r="E89" s="17"/>
      <c r="F89" s="17"/>
      <c r="G89" s="17"/>
      <c r="H89" s="4"/>
      <c r="I89" s="4"/>
      <c r="J89" s="51"/>
    </row>
    <row r="90" spans="1:10" ht="17.149999999999999" customHeight="1" x14ac:dyDescent="0.35">
      <c r="B90" s="51"/>
      <c r="C90" s="16"/>
      <c r="D90" s="17"/>
      <c r="E90" s="17"/>
      <c r="F90" s="17"/>
      <c r="G90" s="17"/>
      <c r="H90" s="51"/>
      <c r="I90" s="51"/>
      <c r="J90" s="51"/>
    </row>
    <row r="91" spans="1:10" ht="17.149999999999999" customHeight="1" x14ac:dyDescent="0.35">
      <c r="B91" s="5"/>
      <c r="C91" s="288" t="s">
        <v>24</v>
      </c>
      <c r="D91" s="5"/>
      <c r="E91" s="5"/>
      <c r="F91" s="5"/>
      <c r="G91" s="5"/>
      <c r="H91" s="5"/>
      <c r="I91" s="5"/>
      <c r="J91" s="5"/>
    </row>
    <row r="92" spans="1:10" ht="3" customHeight="1" thickBot="1" x14ac:dyDescent="0.4">
      <c r="B92" s="5"/>
      <c r="C92" s="288"/>
      <c r="D92" s="5"/>
      <c r="E92" s="5"/>
      <c r="F92" s="5"/>
      <c r="G92" s="5"/>
      <c r="H92" s="5"/>
      <c r="I92" s="5"/>
      <c r="J92" s="5"/>
    </row>
    <row r="93" spans="1:10" ht="14.15" customHeight="1" thickTop="1" thickBot="1" x14ac:dyDescent="0.4">
      <c r="B93" s="122"/>
      <c r="C93" s="125"/>
      <c r="D93" s="125"/>
      <c r="E93" s="125"/>
      <c r="F93" s="125"/>
      <c r="G93" s="125"/>
      <c r="H93" s="125"/>
      <c r="I93" s="125"/>
      <c r="J93" s="126"/>
    </row>
    <row r="94" spans="1:10" ht="16" thickBot="1" x14ac:dyDescent="0.4">
      <c r="B94" s="50"/>
      <c r="C94" s="408" t="s">
        <v>1</v>
      </c>
      <c r="D94" s="409"/>
      <c r="E94" s="408" t="s">
        <v>18</v>
      </c>
      <c r="F94" s="410"/>
      <c r="G94" s="408" t="s">
        <v>19</v>
      </c>
      <c r="H94" s="409"/>
      <c r="I94" s="87"/>
      <c r="J94" s="61"/>
    </row>
    <row r="95" spans="1:10" ht="14.5" x14ac:dyDescent="0.35">
      <c r="B95" s="135"/>
      <c r="C95" s="96" t="s">
        <v>25</v>
      </c>
      <c r="D95" s="100">
        <v>113348</v>
      </c>
      <c r="E95" s="136" t="s">
        <v>4</v>
      </c>
      <c r="F95" s="133">
        <v>42495</v>
      </c>
      <c r="G95" s="137" t="s">
        <v>23</v>
      </c>
      <c r="H95" s="133">
        <f>12480</f>
        <v>12480</v>
      </c>
      <c r="I95" s="97"/>
      <c r="J95" s="289"/>
    </row>
    <row r="96" spans="1:10" ht="14.5" x14ac:dyDescent="0.35">
      <c r="B96" s="135"/>
      <c r="C96" s="96" t="s">
        <v>2</v>
      </c>
      <c r="D96" s="100">
        <v>104348</v>
      </c>
      <c r="E96" s="138" t="s">
        <v>5</v>
      </c>
      <c r="F96" s="100">
        <f>69334</f>
        <v>69334</v>
      </c>
      <c r="G96" s="137" t="s">
        <v>65</v>
      </c>
      <c r="H96" s="100">
        <v>51307</v>
      </c>
      <c r="I96" s="97"/>
      <c r="J96" s="289"/>
    </row>
    <row r="97" spans="1:10" ht="14.15" customHeight="1" thickBot="1" x14ac:dyDescent="0.4">
      <c r="B97" s="135"/>
      <c r="C97" s="96" t="s">
        <v>116</v>
      </c>
      <c r="D97" s="100">
        <v>14841</v>
      </c>
      <c r="E97" s="96" t="s">
        <v>78</v>
      </c>
      <c r="F97" s="100">
        <v>5432</v>
      </c>
      <c r="G97" s="137" t="s">
        <v>66</v>
      </c>
      <c r="H97" s="100">
        <v>5547</v>
      </c>
      <c r="I97" s="97"/>
      <c r="J97" s="289"/>
    </row>
    <row r="98" spans="1:10" ht="12" customHeight="1" thickBot="1" x14ac:dyDescent="0.4">
      <c r="B98" s="135"/>
      <c r="C98" s="54" t="s">
        <v>29</v>
      </c>
      <c r="D98" s="101">
        <f>SUM(D95:D97)</f>
        <v>232537</v>
      </c>
      <c r="E98" s="54" t="s">
        <v>6</v>
      </c>
      <c r="F98" s="101">
        <f>SUM(F95:F97)</f>
        <v>117261</v>
      </c>
      <c r="G98" s="54" t="s">
        <v>5</v>
      </c>
      <c r="H98" s="101">
        <f>SUM(H95:H97)</f>
        <v>69334</v>
      </c>
      <c r="I98" s="97"/>
      <c r="J98" s="289"/>
    </row>
    <row r="99" spans="1:10" ht="14.25" customHeight="1" x14ac:dyDescent="0.35">
      <c r="A99" s="26"/>
      <c r="B99" s="135"/>
      <c r="C99" s="155" t="s">
        <v>120</v>
      </c>
      <c r="D99" s="115"/>
      <c r="E99" s="115"/>
      <c r="F99" s="115"/>
      <c r="G99" s="115"/>
      <c r="H99" s="115"/>
      <c r="I99" s="140"/>
      <c r="J99" s="139"/>
    </row>
    <row r="100" spans="1:10" ht="6" customHeight="1" x14ac:dyDescent="0.35">
      <c r="A100" s="26"/>
      <c r="B100" s="135"/>
      <c r="C100" s="276"/>
      <c r="D100" s="276"/>
      <c r="E100" s="276"/>
      <c r="F100" s="276"/>
      <c r="G100" s="276"/>
      <c r="H100" s="276"/>
      <c r="I100" s="140"/>
      <c r="J100" s="139"/>
    </row>
    <row r="101" spans="1:10" ht="14.15" customHeight="1" thickBot="1" x14ac:dyDescent="0.4">
      <c r="A101" s="26"/>
      <c r="B101" s="295"/>
      <c r="C101" s="130"/>
      <c r="D101" s="284"/>
      <c r="E101" s="130"/>
      <c r="F101" s="130"/>
      <c r="G101" s="130"/>
      <c r="H101" s="130"/>
      <c r="I101" s="114"/>
      <c r="J101" s="291"/>
    </row>
    <row r="102" spans="1:10" ht="20.25" customHeight="1" x14ac:dyDescent="0.35">
      <c r="A102" s="26"/>
      <c r="B102" s="135"/>
      <c r="C102" s="24" t="str">
        <f>C20</f>
        <v>KVOTE- OG FANGSTOVERSIKT</v>
      </c>
      <c r="D102" s="276"/>
      <c r="E102" s="276"/>
      <c r="F102" s="276"/>
      <c r="G102" s="276"/>
      <c r="H102" s="276"/>
      <c r="I102" s="141"/>
      <c r="J102" s="139"/>
    </row>
    <row r="103" spans="1:10" ht="11.25" customHeight="1" thickBot="1" x14ac:dyDescent="0.45">
      <c r="A103" s="26"/>
      <c r="B103" s="52"/>
      <c r="C103" s="286"/>
      <c r="D103" s="286"/>
      <c r="E103" s="286"/>
      <c r="F103" s="286"/>
      <c r="G103" s="286"/>
      <c r="H103" s="286"/>
      <c r="I103" s="286"/>
      <c r="J103" s="296"/>
    </row>
    <row r="104" spans="1:10" ht="54" customHeight="1" thickBot="1" x14ac:dyDescent="0.4">
      <c r="A104" s="51"/>
      <c r="B104" s="52"/>
      <c r="C104" s="108" t="s">
        <v>17</v>
      </c>
      <c r="D104" s="156" t="s">
        <v>61</v>
      </c>
      <c r="E104" s="108" t="s">
        <v>81</v>
      </c>
      <c r="F104" s="108" t="str">
        <f>F22</f>
        <v>FANGST UKE 40</v>
      </c>
      <c r="G104" s="108" t="str">
        <f>G22</f>
        <v>FANGST T.O.M UKE 40</v>
      </c>
      <c r="H104" s="108" t="str">
        <f>H22</f>
        <v>RESTKVOTER UKE 40</v>
      </c>
      <c r="I104" s="108" t="str">
        <f>I22</f>
        <v>FANGST T.O.M. UKE 40 2020</v>
      </c>
      <c r="J104" s="53"/>
    </row>
    <row r="105" spans="1:10" ht="14.15" customHeight="1" x14ac:dyDescent="0.35">
      <c r="A105" s="51"/>
      <c r="B105" s="52"/>
      <c r="C105" s="157" t="s">
        <v>14</v>
      </c>
      <c r="D105" s="181">
        <f t="shared" ref="D105:I105" si="6">D107+D106</f>
        <v>42495</v>
      </c>
      <c r="E105" s="181">
        <f t="shared" si="6"/>
        <v>47446</v>
      </c>
      <c r="F105" s="172">
        <f t="shared" si="6"/>
        <v>191.24235999999999</v>
      </c>
      <c r="G105" s="172">
        <f t="shared" si="6"/>
        <v>44034.128620000003</v>
      </c>
      <c r="H105" s="172">
        <f t="shared" si="6"/>
        <v>3411.8713799999987</v>
      </c>
      <c r="I105" s="172">
        <f t="shared" si="6"/>
        <v>27669.219230000002</v>
      </c>
      <c r="J105" s="61"/>
    </row>
    <row r="106" spans="1:10" ht="14.5" x14ac:dyDescent="0.35">
      <c r="A106" s="51"/>
      <c r="B106" s="52"/>
      <c r="C106" s="144" t="s">
        <v>10</v>
      </c>
      <c r="D106" s="182">
        <v>41745</v>
      </c>
      <c r="E106" s="173">
        <v>46621</v>
      </c>
      <c r="F106" s="173">
        <v>190.96235999999999</v>
      </c>
      <c r="G106" s="173">
        <v>43303.212800000001</v>
      </c>
      <c r="H106" s="173">
        <f>E106-G106</f>
        <v>3317.7871999999988</v>
      </c>
      <c r="I106" s="173">
        <v>27423.131430000001</v>
      </c>
      <c r="J106" s="61"/>
    </row>
    <row r="107" spans="1:10" ht="14.15" customHeight="1" thickBot="1" x14ac:dyDescent="0.4">
      <c r="A107" s="51"/>
      <c r="B107" s="52"/>
      <c r="C107" s="158" t="s">
        <v>9</v>
      </c>
      <c r="D107" s="183">
        <v>750</v>
      </c>
      <c r="E107" s="174">
        <v>825</v>
      </c>
      <c r="F107" s="174">
        <v>0.28000000000000003</v>
      </c>
      <c r="G107" s="174">
        <v>730.91582000000005</v>
      </c>
      <c r="H107" s="174">
        <f>E107-G107</f>
        <v>94.084179999999947</v>
      </c>
      <c r="I107" s="174">
        <v>246.08779999999999</v>
      </c>
      <c r="J107" s="61"/>
    </row>
    <row r="108" spans="1:10" ht="15.75" customHeight="1" x14ac:dyDescent="0.35">
      <c r="A108" s="51"/>
      <c r="B108" s="50"/>
      <c r="C108" s="143" t="s">
        <v>15</v>
      </c>
      <c r="D108" s="181">
        <f>D109+D114+D115</f>
        <v>71087</v>
      </c>
      <c r="E108" s="181">
        <f t="shared" ref="E108:H108" si="7">E109+E114+E115</f>
        <v>76252</v>
      </c>
      <c r="F108" s="172">
        <f t="shared" si="7"/>
        <v>432.06842</v>
      </c>
      <c r="G108" s="172">
        <f t="shared" si="7"/>
        <v>38576.677130000004</v>
      </c>
      <c r="H108" s="172">
        <f t="shared" si="7"/>
        <v>37675.322869999996</v>
      </c>
      <c r="I108" s="172">
        <f>I109+I114+I115</f>
        <v>42689.529649999997</v>
      </c>
      <c r="J108" s="61"/>
    </row>
    <row r="109" spans="1:10" ht="14.15" customHeight="1" x14ac:dyDescent="0.35">
      <c r="A109" s="51"/>
      <c r="B109" s="62"/>
      <c r="C109" s="150" t="s">
        <v>67</v>
      </c>
      <c r="D109" s="184">
        <f t="shared" ref="D109:I109" si="8">D110+D111+D112+D113</f>
        <v>53060</v>
      </c>
      <c r="E109" s="184">
        <f t="shared" si="8"/>
        <v>58237</v>
      </c>
      <c r="F109" s="175">
        <f t="shared" si="8"/>
        <v>371.28386999999998</v>
      </c>
      <c r="G109" s="175">
        <f t="shared" si="8"/>
        <v>30998.473430000005</v>
      </c>
      <c r="H109" s="175">
        <f t="shared" si="8"/>
        <v>27238.526569999995</v>
      </c>
      <c r="I109" s="175">
        <f t="shared" si="8"/>
        <v>33934.87934</v>
      </c>
      <c r="J109" s="61"/>
    </row>
    <row r="110" spans="1:10" ht="14.15" customHeight="1" x14ac:dyDescent="0.35">
      <c r="A110" s="69"/>
      <c r="B110" s="63"/>
      <c r="C110" s="149" t="s">
        <v>20</v>
      </c>
      <c r="D110" s="185">
        <v>14200</v>
      </c>
      <c r="E110" s="176">
        <v>15834</v>
      </c>
      <c r="F110" s="176">
        <v>76.414119999999997</v>
      </c>
      <c r="G110" s="176">
        <v>3935.4825500000002</v>
      </c>
      <c r="H110" s="176">
        <f>E110-G110</f>
        <v>11898.517449999999</v>
      </c>
      <c r="I110" s="176">
        <v>5186.0559599999997</v>
      </c>
      <c r="J110" s="61"/>
    </row>
    <row r="111" spans="1:10" ht="14.15" customHeight="1" x14ac:dyDescent="0.35">
      <c r="A111" s="69"/>
      <c r="B111" s="63"/>
      <c r="C111" s="149" t="s">
        <v>21</v>
      </c>
      <c r="D111" s="185">
        <v>14540</v>
      </c>
      <c r="E111" s="176">
        <v>16205</v>
      </c>
      <c r="F111" s="176">
        <v>154.80458999999999</v>
      </c>
      <c r="G111" s="176">
        <v>10054.341560000001</v>
      </c>
      <c r="H111" s="176">
        <f t="shared" ref="H111:H119" si="9">E111-G111</f>
        <v>6150.6584399999992</v>
      </c>
      <c r="I111" s="176">
        <v>9872.8307299999997</v>
      </c>
      <c r="J111" s="61"/>
    </row>
    <row r="112" spans="1:10" ht="14.15" customHeight="1" x14ac:dyDescent="0.35">
      <c r="A112" s="69"/>
      <c r="B112" s="63"/>
      <c r="C112" s="149" t="s">
        <v>22</v>
      </c>
      <c r="D112" s="185">
        <v>14828</v>
      </c>
      <c r="E112" s="176">
        <v>16580</v>
      </c>
      <c r="F112" s="176">
        <v>42.162030000000001</v>
      </c>
      <c r="G112" s="176">
        <v>10893.2672</v>
      </c>
      <c r="H112" s="176">
        <f t="shared" si="9"/>
        <v>5686.7327999999998</v>
      </c>
      <c r="I112" s="176">
        <v>10791.67447</v>
      </c>
      <c r="J112" s="61"/>
    </row>
    <row r="113" spans="1:10" ht="14.15" customHeight="1" x14ac:dyDescent="0.35">
      <c r="A113" s="69"/>
      <c r="B113" s="63"/>
      <c r="C113" s="149" t="s">
        <v>69</v>
      </c>
      <c r="D113" s="185">
        <v>9492</v>
      </c>
      <c r="E113" s="176">
        <v>9618</v>
      </c>
      <c r="F113" s="176">
        <v>97.903130000000004</v>
      </c>
      <c r="G113" s="176">
        <v>6115.3821200000002</v>
      </c>
      <c r="H113" s="176">
        <f t="shared" si="9"/>
        <v>3502.6178799999998</v>
      </c>
      <c r="I113" s="176">
        <v>8084.3181800000002</v>
      </c>
      <c r="J113" s="61"/>
    </row>
    <row r="114" spans="1:10" ht="14.15" customHeight="1" x14ac:dyDescent="0.35">
      <c r="A114" s="69"/>
      <c r="B114" s="63"/>
      <c r="C114" s="150" t="s">
        <v>27</v>
      </c>
      <c r="D114" s="184">
        <v>12480</v>
      </c>
      <c r="E114" s="175">
        <v>11822</v>
      </c>
      <c r="F114" s="175">
        <v>13.79</v>
      </c>
      <c r="G114" s="175">
        <v>6036.6919399999997</v>
      </c>
      <c r="H114" s="175">
        <f>E114-G114</f>
        <v>5785.3080600000003</v>
      </c>
      <c r="I114" s="175">
        <v>7291.7985500000004</v>
      </c>
      <c r="J114" s="61"/>
    </row>
    <row r="115" spans="1:10" ht="15" thickBot="1" x14ac:dyDescent="0.4">
      <c r="A115" s="51"/>
      <c r="B115" s="62"/>
      <c r="C115" s="151" t="s">
        <v>66</v>
      </c>
      <c r="D115" s="197">
        <v>5547</v>
      </c>
      <c r="E115" s="198">
        <v>6193</v>
      </c>
      <c r="F115" s="198">
        <v>46.994549999999997</v>
      </c>
      <c r="G115" s="198">
        <v>1541.5117600000001</v>
      </c>
      <c r="H115" s="198">
        <f t="shared" si="9"/>
        <v>4651.4882399999997</v>
      </c>
      <c r="I115" s="198">
        <v>1462.85176</v>
      </c>
      <c r="J115" s="61"/>
    </row>
    <row r="116" spans="1:10" ht="15" thickBot="1" x14ac:dyDescent="0.4">
      <c r="A116" s="51"/>
      <c r="B116" s="62"/>
      <c r="C116" s="104" t="s">
        <v>11</v>
      </c>
      <c r="D116" s="186">
        <v>379</v>
      </c>
      <c r="E116" s="380">
        <v>379</v>
      </c>
      <c r="F116" s="391"/>
      <c r="G116" s="391">
        <v>35.20317</v>
      </c>
      <c r="H116" s="388">
        <f t="shared" si="9"/>
        <v>343.79683</v>
      </c>
      <c r="I116" s="391">
        <v>9.7514800000000008</v>
      </c>
      <c r="J116" s="61"/>
    </row>
    <row r="117" spans="1:10" ht="17" thickBot="1" x14ac:dyDescent="0.4">
      <c r="A117" s="51"/>
      <c r="B117" s="52"/>
      <c r="C117" s="104" t="s">
        <v>58</v>
      </c>
      <c r="D117" s="187">
        <v>300</v>
      </c>
      <c r="E117" s="179">
        <v>300</v>
      </c>
      <c r="F117" s="179">
        <v>0.41615000000000002</v>
      </c>
      <c r="G117" s="179">
        <v>300</v>
      </c>
      <c r="H117" s="179">
        <f t="shared" si="9"/>
        <v>0</v>
      </c>
      <c r="I117" s="179">
        <v>300</v>
      </c>
      <c r="J117" s="61"/>
    </row>
    <row r="118" spans="1:10" ht="16.5" customHeight="1" thickBot="1" x14ac:dyDescent="0.4">
      <c r="A118" s="51"/>
      <c r="B118" s="52"/>
      <c r="C118" s="142" t="s">
        <v>119</v>
      </c>
      <c r="D118" s="187">
        <v>3000</v>
      </c>
      <c r="E118" s="179">
        <v>3000</v>
      </c>
      <c r="F118" s="179">
        <v>13.5366</v>
      </c>
      <c r="G118" s="179">
        <v>185.30959999999999</v>
      </c>
      <c r="H118" s="179">
        <f t="shared" si="9"/>
        <v>2814.6904</v>
      </c>
      <c r="I118" s="179"/>
      <c r="J118" s="61"/>
    </row>
    <row r="119" spans="1:10" ht="17" thickBot="1" x14ac:dyDescent="0.4">
      <c r="A119" s="51"/>
      <c r="B119" s="52"/>
      <c r="C119" s="142" t="s">
        <v>88</v>
      </c>
      <c r="D119" s="187"/>
      <c r="E119" s="179"/>
      <c r="F119" s="179">
        <v>0.52165999999999713</v>
      </c>
      <c r="G119" s="179">
        <v>56.322050000002491</v>
      </c>
      <c r="H119" s="179">
        <f t="shared" si="9"/>
        <v>-56.322050000002491</v>
      </c>
      <c r="I119" s="179">
        <v>160.5195199999871</v>
      </c>
      <c r="J119" s="61"/>
    </row>
    <row r="120" spans="1:10" ht="16" thickBot="1" x14ac:dyDescent="0.4">
      <c r="A120" s="51"/>
      <c r="B120" s="52"/>
      <c r="C120" s="109" t="s">
        <v>7</v>
      </c>
      <c r="D120" s="188">
        <f t="shared" ref="D120:H120" si="10">D105+D108+D116+D117++D118+D119</f>
        <v>117261</v>
      </c>
      <c r="E120" s="188">
        <f t="shared" si="10"/>
        <v>127377</v>
      </c>
      <c r="F120" s="381">
        <f t="shared" si="10"/>
        <v>637.78519000000006</v>
      </c>
      <c r="G120" s="381">
        <f t="shared" si="10"/>
        <v>83187.640569999989</v>
      </c>
      <c r="H120" s="381">
        <f t="shared" si="10"/>
        <v>44189.35942999999</v>
      </c>
      <c r="I120" s="381">
        <f>I105+I108+I116+I117++I118+I119</f>
        <v>70829.019879999993</v>
      </c>
      <c r="J120" s="61"/>
    </row>
    <row r="121" spans="1:10" ht="13.5" customHeight="1" x14ac:dyDescent="0.35">
      <c r="A121" s="51"/>
      <c r="B121" s="52"/>
      <c r="C121" s="56" t="s">
        <v>96</v>
      </c>
      <c r="D121" s="110"/>
      <c r="E121" s="110"/>
      <c r="F121" s="111"/>
      <c r="G121" s="111"/>
      <c r="H121" s="112"/>
      <c r="I121" s="94"/>
      <c r="J121" s="61"/>
    </row>
    <row r="122" spans="1:10" ht="13.5" customHeight="1" x14ac:dyDescent="0.35">
      <c r="A122" s="26"/>
      <c r="B122" s="55"/>
      <c r="C122" s="116" t="s">
        <v>135</v>
      </c>
      <c r="D122" s="64"/>
      <c r="E122" s="64"/>
      <c r="F122" s="102"/>
      <c r="G122" s="102"/>
      <c r="H122" s="94"/>
      <c r="I122" s="94"/>
      <c r="J122" s="162"/>
    </row>
    <row r="123" spans="1:10" ht="14.5" x14ac:dyDescent="0.35">
      <c r="A123" s="26"/>
      <c r="B123" s="55"/>
      <c r="C123" s="116" t="s">
        <v>114</v>
      </c>
      <c r="D123" s="64"/>
      <c r="E123" s="64"/>
      <c r="F123" s="102"/>
      <c r="G123" s="102"/>
      <c r="H123" s="94"/>
      <c r="I123" s="94"/>
      <c r="J123" s="162"/>
    </row>
    <row r="124" spans="1:10" ht="14.5" x14ac:dyDescent="0.35">
      <c r="A124" s="26"/>
      <c r="B124" s="55"/>
      <c r="C124" s="294" t="s">
        <v>89</v>
      </c>
      <c r="D124" s="64"/>
      <c r="E124" s="64"/>
      <c r="F124" s="102"/>
      <c r="G124" s="102"/>
      <c r="H124" s="94"/>
      <c r="I124" s="94"/>
      <c r="J124" s="162"/>
    </row>
    <row r="125" spans="1:10" ht="12" customHeight="1" thickBot="1" x14ac:dyDescent="0.4">
      <c r="A125" s="26"/>
      <c r="B125" s="66"/>
      <c r="C125" s="85"/>
      <c r="D125" s="117"/>
      <c r="E125" s="117"/>
      <c r="F125" s="117"/>
      <c r="G125" s="39"/>
      <c r="H125" s="39"/>
      <c r="I125" s="67"/>
      <c r="J125" s="68"/>
    </row>
    <row r="126" spans="1:10" ht="12" customHeight="1" thickTop="1" x14ac:dyDescent="0.35">
      <c r="A126" s="26"/>
      <c r="B126" s="56"/>
      <c r="C126" s="51"/>
      <c r="D126" s="294"/>
      <c r="E126" s="294"/>
      <c r="F126" s="294"/>
      <c r="G126" s="94"/>
      <c r="H126" s="94"/>
      <c r="I126" s="56"/>
      <c r="J126" s="56"/>
    </row>
    <row r="127" spans="1:10" ht="14.25" customHeight="1" x14ac:dyDescent="0.35">
      <c r="A127" s="26"/>
      <c r="B127" s="7"/>
      <c r="C127" s="7"/>
      <c r="D127" s="7"/>
      <c r="E127" s="7"/>
      <c r="F127" s="7"/>
      <c r="G127" s="7"/>
      <c r="H127" s="7"/>
      <c r="I127" s="7"/>
      <c r="J127" s="56"/>
    </row>
    <row r="128" spans="1:10" ht="17.149999999999999" customHeight="1" x14ac:dyDescent="0.35">
      <c r="A128" s="27"/>
      <c r="B128" s="19"/>
      <c r="C128" s="287" t="s">
        <v>35</v>
      </c>
      <c r="D128" s="19"/>
      <c r="E128" s="19"/>
      <c r="F128" s="19"/>
      <c r="G128" s="19"/>
      <c r="H128" s="19"/>
      <c r="I128" s="27"/>
      <c r="J128" s="27"/>
    </row>
    <row r="129" spans="1:10" ht="3" customHeight="1" thickBot="1" x14ac:dyDescent="0.4">
      <c r="A129" s="27"/>
      <c r="B129" s="27"/>
      <c r="C129" s="287"/>
      <c r="D129" s="27"/>
      <c r="E129" s="27"/>
      <c r="F129" s="27"/>
      <c r="G129" s="27"/>
      <c r="H129" s="27"/>
      <c r="I129" s="27"/>
      <c r="J129" s="27"/>
    </row>
    <row r="130" spans="1:10" ht="14.15" customHeight="1" thickTop="1" thickBot="1" x14ac:dyDescent="0.4">
      <c r="A130" s="26"/>
      <c r="B130" s="122"/>
      <c r="C130" s="125"/>
      <c r="D130" s="125"/>
      <c r="E130" s="125"/>
      <c r="F130" s="125"/>
      <c r="G130" s="125"/>
      <c r="H130" s="297"/>
      <c r="I130" s="297"/>
      <c r="J130" s="298"/>
    </row>
    <row r="131" spans="1:10" ht="15" customHeight="1" thickBot="1" x14ac:dyDescent="0.4">
      <c r="A131" s="26"/>
      <c r="B131" s="50"/>
      <c r="C131" s="408" t="s">
        <v>1</v>
      </c>
      <c r="D131" s="409"/>
      <c r="E131" s="408" t="s">
        <v>18</v>
      </c>
      <c r="F131" s="409"/>
      <c r="G131" s="408" t="s">
        <v>19</v>
      </c>
      <c r="H131" s="409"/>
      <c r="I131" s="87"/>
      <c r="J131" s="61"/>
    </row>
    <row r="132" spans="1:10" ht="14.15" customHeight="1" x14ac:dyDescent="0.35">
      <c r="A132" s="26"/>
      <c r="B132" s="52"/>
      <c r="C132" s="227" t="s">
        <v>25</v>
      </c>
      <c r="D132" s="228">
        <v>182404</v>
      </c>
      <c r="E132" s="229" t="s">
        <v>4</v>
      </c>
      <c r="F132" s="230">
        <v>66114</v>
      </c>
      <c r="G132" s="231" t="s">
        <v>23</v>
      </c>
      <c r="H132" s="230">
        <v>7469</v>
      </c>
      <c r="I132" s="87"/>
      <c r="J132" s="61"/>
    </row>
    <row r="133" spans="1:10" ht="14.15" customHeight="1" x14ac:dyDescent="0.35">
      <c r="A133" s="26"/>
      <c r="B133" s="52"/>
      <c r="C133" s="227" t="s">
        <v>2</v>
      </c>
      <c r="D133" s="228">
        <v>12000</v>
      </c>
      <c r="E133" s="231" t="s">
        <v>5</v>
      </c>
      <c r="F133" s="228">
        <v>67901</v>
      </c>
      <c r="G133" s="231" t="s">
        <v>65</v>
      </c>
      <c r="H133" s="228">
        <v>50926</v>
      </c>
      <c r="I133" s="87"/>
      <c r="J133" s="61"/>
    </row>
    <row r="134" spans="1:10" ht="14.15" customHeight="1" x14ac:dyDescent="0.35">
      <c r="A134" s="26"/>
      <c r="B134" s="52"/>
      <c r="C134" s="232" t="s">
        <v>63</v>
      </c>
      <c r="D134" s="228">
        <v>3375</v>
      </c>
      <c r="E134" s="231" t="s">
        <v>36</v>
      </c>
      <c r="F134" s="228">
        <v>44671</v>
      </c>
      <c r="G134" s="231" t="s">
        <v>66</v>
      </c>
      <c r="H134" s="228">
        <v>9506</v>
      </c>
      <c r="I134" s="87"/>
      <c r="J134" s="61"/>
    </row>
    <row r="135" spans="1:10" ht="14.15" customHeight="1" thickBot="1" x14ac:dyDescent="0.4">
      <c r="A135" s="26"/>
      <c r="B135" s="20"/>
      <c r="C135" s="233"/>
      <c r="D135" s="234"/>
      <c r="E135" s="234" t="s">
        <v>98</v>
      </c>
      <c r="F135" s="228">
        <v>3718</v>
      </c>
      <c r="G135" s="227"/>
      <c r="H135" s="233"/>
      <c r="I135" s="87"/>
      <c r="J135" s="61"/>
    </row>
    <row r="136" spans="1:10" ht="12" customHeight="1" thickBot="1" x14ac:dyDescent="0.4">
      <c r="A136" s="26"/>
      <c r="B136" s="52"/>
      <c r="C136" s="235" t="s">
        <v>29</v>
      </c>
      <c r="D136" s="236">
        <f>D132+D133+D134</f>
        <v>197779</v>
      </c>
      <c r="E136" s="237" t="s">
        <v>6</v>
      </c>
      <c r="F136" s="236">
        <f>F132+F133+F134+F135</f>
        <v>182404</v>
      </c>
      <c r="G136" s="238" t="s">
        <v>5</v>
      </c>
      <c r="H136" s="239">
        <f>H132+H133+H134</f>
        <v>67901</v>
      </c>
      <c r="I136" s="87"/>
      <c r="J136" s="61"/>
    </row>
    <row r="137" spans="1:10" ht="12" customHeight="1" x14ac:dyDescent="0.35">
      <c r="A137" s="8"/>
      <c r="B137" s="55"/>
      <c r="C137" s="240" t="s">
        <v>117</v>
      </c>
      <c r="D137" s="99"/>
      <c r="E137" s="99"/>
      <c r="F137" s="99"/>
      <c r="G137" s="56"/>
      <c r="H137" s="56"/>
      <c r="I137" s="56"/>
      <c r="J137" s="57"/>
    </row>
    <row r="138" spans="1:10" ht="17.149999999999999" customHeight="1" thickBot="1" x14ac:dyDescent="0.4">
      <c r="A138" s="26"/>
      <c r="B138" s="58"/>
      <c r="C138" s="130"/>
      <c r="D138" s="130"/>
      <c r="E138" s="59"/>
      <c r="F138" s="59"/>
      <c r="G138" s="59"/>
      <c r="H138" s="59"/>
      <c r="I138" s="59"/>
      <c r="J138" s="60"/>
    </row>
    <row r="139" spans="1:10" ht="25.5" customHeight="1" thickBot="1" x14ac:dyDescent="0.4">
      <c r="A139" s="26"/>
      <c r="B139" s="52"/>
      <c r="C139" s="24" t="str">
        <f>C20</f>
        <v>KVOTE- OG FANGSTOVERSIKT</v>
      </c>
      <c r="D139" s="51"/>
      <c r="E139" s="51"/>
      <c r="F139" s="51"/>
      <c r="G139" s="51"/>
      <c r="H139" s="51"/>
      <c r="I139" s="51"/>
      <c r="J139" s="53"/>
    </row>
    <row r="140" spans="1:10" ht="53.25" customHeight="1" thickBot="1" x14ac:dyDescent="0.4">
      <c r="A140" s="1"/>
      <c r="B140" s="50"/>
      <c r="C140" s="127" t="s">
        <v>17</v>
      </c>
      <c r="D140" s="108" t="s">
        <v>61</v>
      </c>
      <c r="E140" s="108" t="s">
        <v>94</v>
      </c>
      <c r="F140" s="108" t="str">
        <f>F22</f>
        <v>FANGST UKE 40</v>
      </c>
      <c r="G140" s="108" t="str">
        <f>G22</f>
        <v>FANGST T.O.M UKE 40</v>
      </c>
      <c r="H140" s="108" t="str">
        <f>H22</f>
        <v>RESTKVOTER UKE 40</v>
      </c>
      <c r="I140" s="108" t="str">
        <f>I22</f>
        <v>FANGST T.O.M. UKE 40 2020</v>
      </c>
      <c r="J140" s="49"/>
    </row>
    <row r="141" spans="1:10" ht="14.15" customHeight="1" x14ac:dyDescent="0.35">
      <c r="A141" s="26"/>
      <c r="B141" s="52"/>
      <c r="C141" s="143" t="s">
        <v>62</v>
      </c>
      <c r="D141" s="181">
        <f t="shared" ref="D141:I141" si="11">D142+D143+D144</f>
        <v>66578</v>
      </c>
      <c r="E141" s="199">
        <f t="shared" si="11"/>
        <v>60194</v>
      </c>
      <c r="F141" s="200">
        <f t="shared" si="11"/>
        <v>710.03588000000002</v>
      </c>
      <c r="G141" s="200">
        <f t="shared" si="11"/>
        <v>50373.216630000003</v>
      </c>
      <c r="H141" s="200">
        <f t="shared" si="11"/>
        <v>9820.7833699999992</v>
      </c>
      <c r="I141" s="200">
        <f t="shared" si="11"/>
        <v>43882.138949999993</v>
      </c>
      <c r="J141" s="61"/>
    </row>
    <row r="142" spans="1:10" ht="14.15" customHeight="1" x14ac:dyDescent="0.35">
      <c r="A142" s="26"/>
      <c r="B142" s="52"/>
      <c r="C142" s="144" t="s">
        <v>10</v>
      </c>
      <c r="D142" s="182">
        <v>53262</v>
      </c>
      <c r="E142" s="201">
        <v>48101</v>
      </c>
      <c r="F142" s="202">
        <v>458.24804999999998</v>
      </c>
      <c r="G142" s="202">
        <v>44156.651460000001</v>
      </c>
      <c r="H142" s="202">
        <f>E142-G142</f>
        <v>3944.348539999999</v>
      </c>
      <c r="I142" s="202">
        <v>37873.265679999997</v>
      </c>
      <c r="J142" s="61"/>
    </row>
    <row r="143" spans="1:10" ht="14.5" x14ac:dyDescent="0.35">
      <c r="A143" s="26"/>
      <c r="B143" s="52"/>
      <c r="C143" s="144" t="s">
        <v>9</v>
      </c>
      <c r="D143" s="182">
        <v>12816</v>
      </c>
      <c r="E143" s="201">
        <v>11593</v>
      </c>
      <c r="F143" s="202">
        <v>251.78783000000001</v>
      </c>
      <c r="G143" s="202">
        <v>6216.5651699999999</v>
      </c>
      <c r="H143" s="202">
        <f>E143-G143</f>
        <v>5376.4348300000001</v>
      </c>
      <c r="I143" s="202">
        <v>6008.87327</v>
      </c>
      <c r="J143" s="61"/>
    </row>
    <row r="144" spans="1:10" ht="13.5" customHeight="1" thickBot="1" x14ac:dyDescent="0.4">
      <c r="A144" s="26"/>
      <c r="B144" s="52"/>
      <c r="C144" s="145" t="s">
        <v>37</v>
      </c>
      <c r="D144" s="241">
        <v>500</v>
      </c>
      <c r="E144" s="203">
        <v>500</v>
      </c>
      <c r="F144" s="204"/>
      <c r="G144" s="204"/>
      <c r="H144" s="204">
        <f>E144-G144</f>
        <v>500</v>
      </c>
      <c r="I144" s="204"/>
      <c r="J144" s="61"/>
    </row>
    <row r="145" spans="1:10" ht="14.25" customHeight="1" thickBot="1" x14ac:dyDescent="0.4">
      <c r="A145" s="36"/>
      <c r="B145" s="37"/>
      <c r="C145" s="146" t="s">
        <v>90</v>
      </c>
      <c r="D145" s="242">
        <v>44985</v>
      </c>
      <c r="E145" s="205">
        <v>43832</v>
      </c>
      <c r="F145" s="206"/>
      <c r="G145" s="206">
        <v>35450.777519999996</v>
      </c>
      <c r="H145" s="206">
        <f>E145-G145</f>
        <v>8381.222480000004</v>
      </c>
      <c r="I145" s="206">
        <v>25621.529269999999</v>
      </c>
      <c r="J145" s="35"/>
    </row>
    <row r="146" spans="1:10" ht="15.75" customHeight="1" thickBot="1" x14ac:dyDescent="0.4">
      <c r="A146" s="26"/>
      <c r="B146" s="52"/>
      <c r="C146" s="147" t="s">
        <v>15</v>
      </c>
      <c r="D146" s="187">
        <f t="shared" ref="D146:H146" si="12">D147+D152+D155</f>
        <v>69702</v>
      </c>
      <c r="E146" s="207">
        <f t="shared" si="12"/>
        <v>66018</v>
      </c>
      <c r="F146" s="208">
        <f t="shared" si="12"/>
        <v>1235.4145100000001</v>
      </c>
      <c r="G146" s="208">
        <f t="shared" si="12"/>
        <v>51665.859469999996</v>
      </c>
      <c r="H146" s="208">
        <f t="shared" si="12"/>
        <v>14352.140529999999</v>
      </c>
      <c r="I146" s="208">
        <f>I147+I152+I155</f>
        <v>51009.529879999995</v>
      </c>
      <c r="J146" s="53"/>
    </row>
    <row r="147" spans="1:10" ht="14.15" customHeight="1" x14ac:dyDescent="0.35">
      <c r="A147" s="26"/>
      <c r="B147" s="50"/>
      <c r="C147" s="148" t="s">
        <v>91</v>
      </c>
      <c r="D147" s="244">
        <f>D148+D149+D150+D151</f>
        <v>52607</v>
      </c>
      <c r="E147" s="209">
        <f>E148+E149+E150+E151</f>
        <v>49859</v>
      </c>
      <c r="F147" s="210">
        <f>F148+F149+F150+F151</f>
        <v>1085.2686100000001</v>
      </c>
      <c r="G147" s="210">
        <f>G148+G149+G151+G150</f>
        <v>38690.987999999998</v>
      </c>
      <c r="H147" s="210">
        <f>H148+H149+H150+H151</f>
        <v>11168.011999999999</v>
      </c>
      <c r="I147" s="210">
        <f>I148+I149+I150+I151</f>
        <v>38085.928839999993</v>
      </c>
      <c r="J147" s="49"/>
    </row>
    <row r="148" spans="1:10" ht="14.15" customHeight="1" x14ac:dyDescent="0.35">
      <c r="A148" s="10"/>
      <c r="B148" s="22"/>
      <c r="C148" s="149" t="s">
        <v>20</v>
      </c>
      <c r="D148" s="185">
        <v>13929</v>
      </c>
      <c r="E148" s="211">
        <v>14723</v>
      </c>
      <c r="F148" s="193">
        <v>189.99145999999999</v>
      </c>
      <c r="G148" s="193">
        <v>8692.5931500000006</v>
      </c>
      <c r="H148" s="193">
        <f>E148-G148</f>
        <v>6030.4068499999994</v>
      </c>
      <c r="I148" s="193">
        <v>8034.3183300000001</v>
      </c>
      <c r="J148" s="299"/>
    </row>
    <row r="149" spans="1:10" ht="14.15" customHeight="1" x14ac:dyDescent="0.35">
      <c r="A149" s="10"/>
      <c r="B149" s="63"/>
      <c r="C149" s="149" t="s">
        <v>21</v>
      </c>
      <c r="D149" s="185">
        <v>13980</v>
      </c>
      <c r="E149" s="211">
        <v>12292</v>
      </c>
      <c r="F149" s="193">
        <v>266.73104999999998</v>
      </c>
      <c r="G149" s="193">
        <v>10795.90083</v>
      </c>
      <c r="H149" s="193">
        <f>E149-G149</f>
        <v>1496.0991699999995</v>
      </c>
      <c r="I149" s="193">
        <v>9232.9280299999991</v>
      </c>
      <c r="J149" s="48"/>
    </row>
    <row r="150" spans="1:10" ht="14.15" customHeight="1" x14ac:dyDescent="0.35">
      <c r="A150" s="10"/>
      <c r="B150" s="63"/>
      <c r="C150" s="149" t="s">
        <v>22</v>
      </c>
      <c r="D150" s="185">
        <v>13595</v>
      </c>
      <c r="E150" s="211">
        <v>12090</v>
      </c>
      <c r="F150" s="193">
        <v>228.56360000000001</v>
      </c>
      <c r="G150" s="193">
        <v>8899.4245900000005</v>
      </c>
      <c r="H150" s="193">
        <f>E150-G150</f>
        <v>3190.5754099999995</v>
      </c>
      <c r="I150" s="193">
        <v>12435.30573</v>
      </c>
      <c r="J150" s="48"/>
    </row>
    <row r="151" spans="1:10" ht="14.15" customHeight="1" x14ac:dyDescent="0.35">
      <c r="A151" s="10"/>
      <c r="B151" s="63"/>
      <c r="C151" s="149" t="s">
        <v>69</v>
      </c>
      <c r="D151" s="185">
        <v>11103</v>
      </c>
      <c r="E151" s="211">
        <v>10754</v>
      </c>
      <c r="F151" s="193">
        <v>399.98250000000002</v>
      </c>
      <c r="G151" s="193">
        <v>10303.06943</v>
      </c>
      <c r="H151" s="193">
        <f>E151-G151</f>
        <v>450.93057000000044</v>
      </c>
      <c r="I151" s="193">
        <v>8383.3767499999994</v>
      </c>
      <c r="J151" s="48"/>
    </row>
    <row r="152" spans="1:10" ht="14.15" customHeight="1" x14ac:dyDescent="0.35">
      <c r="A152" s="11"/>
      <c r="B152" s="62"/>
      <c r="C152" s="150" t="s">
        <v>16</v>
      </c>
      <c r="D152" s="184">
        <f>D154+D153</f>
        <v>7522</v>
      </c>
      <c r="E152" s="212">
        <v>6867</v>
      </c>
      <c r="F152" s="213">
        <v>3.9689999999999999</v>
      </c>
      <c r="G152" s="213">
        <v>5791.9204499999996</v>
      </c>
      <c r="H152" s="213">
        <f>H153+H154</f>
        <v>1075.0795500000004</v>
      </c>
      <c r="I152" s="213">
        <v>6225.8088900000002</v>
      </c>
      <c r="J152" s="300"/>
    </row>
    <row r="153" spans="1:10" ht="14.15" customHeight="1" x14ac:dyDescent="0.35">
      <c r="A153" s="26"/>
      <c r="B153" s="52"/>
      <c r="C153" s="149" t="s">
        <v>38</v>
      </c>
      <c r="D153" s="185">
        <v>7022</v>
      </c>
      <c r="E153" s="211">
        <v>6367</v>
      </c>
      <c r="F153" s="193"/>
      <c r="G153" s="193">
        <v>5663.5261499999997</v>
      </c>
      <c r="H153" s="193">
        <f>E153-G153</f>
        <v>703.47385000000031</v>
      </c>
      <c r="I153" s="193">
        <v>6084.6579899999997</v>
      </c>
      <c r="J153" s="53"/>
    </row>
    <row r="154" spans="1:10" ht="14.5" x14ac:dyDescent="0.35">
      <c r="A154" s="51"/>
      <c r="B154" s="62"/>
      <c r="C154" s="149" t="s">
        <v>39</v>
      </c>
      <c r="D154" s="185">
        <v>500</v>
      </c>
      <c r="E154" s="211">
        <v>500</v>
      </c>
      <c r="F154" s="193"/>
      <c r="G154" s="193">
        <f>G152-G153</f>
        <v>128.39429999999993</v>
      </c>
      <c r="H154" s="193">
        <f t="shared" ref="H154:H160" si="13">E154-G154</f>
        <v>371.60570000000007</v>
      </c>
      <c r="I154" s="193">
        <f>I152-I153</f>
        <v>141.15090000000055</v>
      </c>
      <c r="J154" s="301"/>
    </row>
    <row r="155" spans="1:10" ht="15" thickBot="1" x14ac:dyDescent="0.4">
      <c r="A155" s="51"/>
      <c r="B155" s="52"/>
      <c r="C155" s="151" t="s">
        <v>66</v>
      </c>
      <c r="D155" s="197">
        <v>9573</v>
      </c>
      <c r="E155" s="214">
        <v>9292</v>
      </c>
      <c r="F155" s="215">
        <v>146.17689999999999</v>
      </c>
      <c r="G155" s="215">
        <v>7182.9510200000004</v>
      </c>
      <c r="H155" s="215">
        <f t="shared" si="13"/>
        <v>2109.0489799999996</v>
      </c>
      <c r="I155" s="215">
        <v>6697.7921500000002</v>
      </c>
      <c r="J155" s="53"/>
    </row>
    <row r="156" spans="1:10" ht="15" thickBot="1" x14ac:dyDescent="0.4">
      <c r="A156" s="51"/>
      <c r="B156" s="52"/>
      <c r="C156" s="147" t="s">
        <v>11</v>
      </c>
      <c r="D156" s="187">
        <v>144</v>
      </c>
      <c r="E156" s="207">
        <v>144</v>
      </c>
      <c r="F156" s="195"/>
      <c r="G156" s="195">
        <v>21.053560000000001</v>
      </c>
      <c r="H156" s="195">
        <f t="shared" si="13"/>
        <v>122.94644</v>
      </c>
      <c r="I156" s="195">
        <v>13.0062</v>
      </c>
      <c r="J156" s="53"/>
    </row>
    <row r="157" spans="1:10" ht="15" thickBot="1" x14ac:dyDescent="0.4">
      <c r="A157" s="51"/>
      <c r="B157" s="52"/>
      <c r="C157" s="152" t="s">
        <v>40</v>
      </c>
      <c r="D157" s="186">
        <v>250</v>
      </c>
      <c r="E157" s="216">
        <v>250</v>
      </c>
      <c r="F157" s="217"/>
      <c r="G157" s="217">
        <v>252.60900000000001</v>
      </c>
      <c r="H157" s="217">
        <f t="shared" si="13"/>
        <v>-2.6090000000000089</v>
      </c>
      <c r="I157" s="217">
        <v>216.53579999999999</v>
      </c>
      <c r="J157" s="53"/>
    </row>
    <row r="158" spans="1:10" ht="17" thickBot="1" x14ac:dyDescent="0.4">
      <c r="A158" s="51"/>
      <c r="B158" s="52"/>
      <c r="C158" s="152" t="s">
        <v>92</v>
      </c>
      <c r="D158" s="187">
        <v>2000</v>
      </c>
      <c r="E158" s="207">
        <v>2000</v>
      </c>
      <c r="F158" s="195">
        <v>4.7263700000000002</v>
      </c>
      <c r="G158" s="195">
        <v>2000</v>
      </c>
      <c r="H158" s="195">
        <f t="shared" si="13"/>
        <v>0</v>
      </c>
      <c r="I158" s="195">
        <v>2000</v>
      </c>
      <c r="J158" s="61"/>
    </row>
    <row r="159" spans="1:10" ht="15" thickBot="1" x14ac:dyDescent="0.4">
      <c r="A159" s="51"/>
      <c r="B159" s="52"/>
      <c r="C159" s="128" t="s">
        <v>119</v>
      </c>
      <c r="D159" s="187">
        <v>300</v>
      </c>
      <c r="E159" s="218">
        <v>300</v>
      </c>
      <c r="F159" s="219"/>
      <c r="G159" s="219">
        <v>128.7765</v>
      </c>
      <c r="H159" s="219">
        <f t="shared" si="13"/>
        <v>171.2235</v>
      </c>
      <c r="I159" s="219"/>
      <c r="J159" s="53"/>
    </row>
    <row r="160" spans="1:10" ht="17" thickBot="1" x14ac:dyDescent="0.4">
      <c r="A160" s="51"/>
      <c r="B160" s="52"/>
      <c r="C160" s="128" t="s">
        <v>85</v>
      </c>
      <c r="D160" s="223"/>
      <c r="E160" s="218"/>
      <c r="F160" s="219">
        <v>13.086710000000039</v>
      </c>
      <c r="G160" s="219">
        <v>1073.4752399999707</v>
      </c>
      <c r="H160" s="219">
        <f t="shared" si="13"/>
        <v>-1073.4752399999707</v>
      </c>
      <c r="I160" s="219">
        <v>1073.8992600000201</v>
      </c>
      <c r="J160" s="53"/>
    </row>
    <row r="161" spans="1:10" ht="0" hidden="1" customHeight="1" x14ac:dyDescent="0.35"/>
    <row r="162" spans="1:10" ht="14.25" customHeight="1" thickBot="1" x14ac:dyDescent="0.4">
      <c r="A162" s="2"/>
      <c r="B162" s="50"/>
      <c r="C162" s="15" t="s">
        <v>7</v>
      </c>
      <c r="D162" s="188">
        <f>D141+D145+D146+D156+D157+D158+D159+D160</f>
        <v>183959</v>
      </c>
      <c r="E162" s="188">
        <f t="shared" ref="E162:H162" si="14">E141+E145+E146+E156+E157+E158+E159+E160</f>
        <v>172738</v>
      </c>
      <c r="F162" s="188">
        <f t="shared" si="14"/>
        <v>1963.2634700000001</v>
      </c>
      <c r="G162" s="188">
        <f t="shared" si="14"/>
        <v>140965.76791999998</v>
      </c>
      <c r="H162" s="188">
        <f t="shared" si="14"/>
        <v>31772.232080000023</v>
      </c>
      <c r="I162" s="188">
        <f>I141+I145+I146+I156+I157+I158+I159+I160</f>
        <v>123816.63936</v>
      </c>
      <c r="J162" s="302"/>
    </row>
    <row r="163" spans="1:10" ht="14.25" customHeight="1" x14ac:dyDescent="0.35">
      <c r="A163" s="2"/>
      <c r="B163" s="50"/>
      <c r="C163" s="243" t="s">
        <v>99</v>
      </c>
      <c r="D163" s="17"/>
      <c r="E163" s="17"/>
      <c r="F163" s="17"/>
      <c r="G163" s="17"/>
      <c r="H163" s="103"/>
      <c r="I163" s="103"/>
      <c r="J163" s="302"/>
    </row>
    <row r="164" spans="1:10" ht="14.25" customHeight="1" x14ac:dyDescent="0.35">
      <c r="A164" s="1"/>
      <c r="B164" s="50"/>
      <c r="C164" s="240" t="s">
        <v>100</v>
      </c>
      <c r="D164" s="17"/>
      <c r="E164" s="17"/>
      <c r="F164" s="17"/>
      <c r="G164" s="17"/>
      <c r="H164" s="103"/>
      <c r="I164" s="2"/>
      <c r="J164" s="49"/>
    </row>
    <row r="165" spans="1:10" ht="14.25" customHeight="1" x14ac:dyDescent="0.35">
      <c r="A165" s="1"/>
      <c r="B165" s="50"/>
      <c r="C165" s="116" t="s">
        <v>140</v>
      </c>
      <c r="D165" s="17"/>
      <c r="E165" s="17"/>
      <c r="F165" s="17"/>
      <c r="G165" s="17"/>
      <c r="H165" s="103"/>
      <c r="I165" s="2"/>
      <c r="J165" s="49"/>
    </row>
    <row r="166" spans="1:10" ht="14.25" customHeight="1" x14ac:dyDescent="0.35">
      <c r="A166" s="1"/>
      <c r="B166" s="50"/>
      <c r="C166" s="379" t="s">
        <v>141</v>
      </c>
      <c r="D166" s="17"/>
      <c r="E166" s="17"/>
      <c r="F166" s="17"/>
      <c r="G166" s="17"/>
      <c r="H166" s="103"/>
      <c r="I166" s="103"/>
      <c r="J166" s="49"/>
    </row>
    <row r="167" spans="1:10" ht="15.5" x14ac:dyDescent="0.35">
      <c r="A167" s="1"/>
      <c r="B167" s="50"/>
      <c r="C167" s="116" t="s">
        <v>93</v>
      </c>
      <c r="D167" s="17"/>
      <c r="E167" s="17"/>
      <c r="F167" s="17"/>
      <c r="G167" s="17"/>
      <c r="H167" s="103"/>
      <c r="I167" s="103"/>
      <c r="J167" s="49"/>
    </row>
    <row r="168" spans="1:10" ht="15.5" x14ac:dyDescent="0.35">
      <c r="A168" s="1"/>
      <c r="B168" s="50"/>
      <c r="C168" s="56" t="s">
        <v>115</v>
      </c>
      <c r="D168" s="17"/>
      <c r="E168" s="17"/>
      <c r="F168" s="17"/>
      <c r="G168" s="17"/>
      <c r="H168" s="103"/>
      <c r="I168" s="103"/>
      <c r="J168" s="49"/>
    </row>
    <row r="169" spans="1:10" ht="12" customHeight="1" thickBot="1" x14ac:dyDescent="0.4">
      <c r="A169" s="26"/>
      <c r="B169" s="84"/>
      <c r="C169" s="85"/>
      <c r="D169" s="120"/>
      <c r="E169" s="120"/>
      <c r="F169" s="23"/>
      <c r="G169" s="23"/>
      <c r="H169" s="85"/>
      <c r="I169" s="85"/>
      <c r="J169" s="86"/>
    </row>
    <row r="170" spans="1:10" ht="12" customHeight="1" thickTop="1" x14ac:dyDescent="0.35">
      <c r="A170" s="26"/>
      <c r="B170" s="4"/>
      <c r="C170" s="12"/>
      <c r="D170" s="13"/>
      <c r="E170" s="13"/>
      <c r="F170" s="13"/>
      <c r="G170" s="13"/>
      <c r="H170" s="4"/>
      <c r="I170" s="4"/>
      <c r="J170" s="51"/>
    </row>
    <row r="171" spans="1:10" ht="12" customHeight="1" x14ac:dyDescent="0.35">
      <c r="A171" s="26"/>
      <c r="B171" s="51"/>
      <c r="C171" s="69"/>
      <c r="D171" s="70"/>
      <c r="E171" s="70"/>
      <c r="F171" s="70"/>
      <c r="G171" s="70"/>
      <c r="H171" s="51"/>
      <c r="I171" s="51"/>
      <c r="J171" s="51"/>
    </row>
    <row r="172" spans="1:10" ht="12" customHeight="1" x14ac:dyDescent="0.35">
      <c r="A172" s="26"/>
      <c r="B172" s="51"/>
      <c r="C172" s="69"/>
      <c r="D172" s="70"/>
      <c r="E172" s="70"/>
      <c r="F172" s="70"/>
      <c r="G172" s="70"/>
      <c r="H172" s="51"/>
      <c r="I172" s="51"/>
      <c r="J172" s="51"/>
    </row>
    <row r="173" spans="1:10" ht="20.25" customHeight="1" x14ac:dyDescent="0.35">
      <c r="A173" s="26"/>
      <c r="B173" s="4"/>
      <c r="C173" s="12"/>
      <c r="D173" s="13"/>
      <c r="E173" s="13"/>
      <c r="F173" s="13"/>
      <c r="G173" s="13"/>
      <c r="H173" s="4"/>
      <c r="I173" s="4"/>
      <c r="J173" s="51"/>
    </row>
    <row r="174" spans="1:10" ht="21.75" customHeight="1" x14ac:dyDescent="0.35">
      <c r="A174" s="26"/>
      <c r="B174" s="6"/>
      <c r="C174" s="287" t="s">
        <v>28</v>
      </c>
      <c r="D174" s="6"/>
      <c r="E174" s="6"/>
      <c r="F174" s="6"/>
      <c r="G174" s="6"/>
      <c r="H174" s="6"/>
      <c r="I174" s="6"/>
      <c r="J174" s="6"/>
    </row>
    <row r="175" spans="1:10" ht="6" customHeight="1" thickBot="1" x14ac:dyDescent="0.4">
      <c r="A175" s="26"/>
      <c r="B175" s="6"/>
      <c r="C175" s="287"/>
      <c r="D175" s="6"/>
      <c r="E175" s="6"/>
      <c r="F175" s="6"/>
      <c r="G175" s="6"/>
      <c r="H175" s="6"/>
      <c r="I175" s="6"/>
      <c r="J175" s="6"/>
    </row>
    <row r="176" spans="1:10" ht="12" customHeight="1" thickTop="1" thickBot="1" x14ac:dyDescent="0.4">
      <c r="A176" s="51"/>
      <c r="B176" s="273"/>
      <c r="C176" s="274"/>
      <c r="D176" s="274"/>
      <c r="E176" s="274"/>
      <c r="F176" s="274"/>
      <c r="G176" s="274"/>
      <c r="H176" s="274"/>
      <c r="I176" s="274"/>
      <c r="J176" s="275"/>
    </row>
    <row r="177" spans="1:10" ht="14.15" customHeight="1" thickBot="1" x14ac:dyDescent="0.4">
      <c r="A177" s="51"/>
      <c r="B177" s="52"/>
      <c r="C177" s="399" t="s">
        <v>1</v>
      </c>
      <c r="D177" s="400"/>
      <c r="E177" s="71"/>
      <c r="F177" s="71"/>
      <c r="G177" s="71"/>
      <c r="H177" s="51"/>
      <c r="I177" s="51"/>
      <c r="J177" s="53"/>
    </row>
    <row r="178" spans="1:10" ht="14.15" customHeight="1" thickBot="1" x14ac:dyDescent="0.4">
      <c r="A178" s="51"/>
      <c r="B178" s="52"/>
      <c r="C178" s="72" t="s">
        <v>25</v>
      </c>
      <c r="D178" s="226">
        <v>13755</v>
      </c>
      <c r="E178" s="71"/>
      <c r="F178" s="71"/>
      <c r="G178" s="71"/>
      <c r="H178" s="51"/>
      <c r="I178" s="51"/>
      <c r="J178" s="53"/>
    </row>
    <row r="179" spans="1:10" ht="14.15" customHeight="1" thickBot="1" x14ac:dyDescent="0.4">
      <c r="A179" s="51"/>
      <c r="B179" s="52"/>
      <c r="C179" s="72" t="s">
        <v>2</v>
      </c>
      <c r="D179" s="226">
        <v>12225</v>
      </c>
      <c r="E179" s="71"/>
      <c r="F179" s="71"/>
      <c r="G179" s="107"/>
      <c r="H179" s="51"/>
      <c r="I179" s="51"/>
      <c r="J179" s="53"/>
    </row>
    <row r="180" spans="1:10" ht="14.15" customHeight="1" thickBot="1" x14ac:dyDescent="0.4">
      <c r="A180" s="51"/>
      <c r="B180" s="52"/>
      <c r="C180" s="72" t="s">
        <v>26</v>
      </c>
      <c r="D180" s="226">
        <v>1020</v>
      </c>
      <c r="E180" s="71"/>
      <c r="F180" s="71"/>
      <c r="G180" s="71"/>
      <c r="H180" s="51"/>
      <c r="I180" s="51"/>
      <c r="J180" s="53"/>
    </row>
    <row r="181" spans="1:10" ht="14.15" customHeight="1" thickBot="1" x14ac:dyDescent="0.4">
      <c r="A181" s="51"/>
      <c r="B181" s="52"/>
      <c r="C181" s="72" t="s">
        <v>29</v>
      </c>
      <c r="D181" s="226">
        <f>SUM(D178:D180)</f>
        <v>27000</v>
      </c>
      <c r="E181" s="71"/>
      <c r="F181" s="71"/>
      <c r="G181" s="71"/>
      <c r="H181" s="51"/>
      <c r="I181" s="51"/>
      <c r="J181" s="53"/>
    </row>
    <row r="182" spans="1:10" ht="14.15" customHeight="1" x14ac:dyDescent="0.35">
      <c r="A182" s="51"/>
      <c r="B182" s="52"/>
      <c r="C182" s="91"/>
      <c r="D182" s="258"/>
      <c r="E182" s="71"/>
      <c r="F182" s="71"/>
      <c r="G182" s="71"/>
      <c r="H182" s="51"/>
      <c r="I182" s="51"/>
      <c r="J182" s="53"/>
    </row>
    <row r="183" spans="1:10" ht="3.75" customHeight="1" thickBot="1" x14ac:dyDescent="0.4">
      <c r="A183" s="51"/>
      <c r="B183" s="58"/>
      <c r="C183" s="134"/>
      <c r="D183" s="134"/>
      <c r="E183" s="73"/>
      <c r="F183" s="73"/>
      <c r="G183" s="73"/>
      <c r="H183" s="59"/>
      <c r="I183" s="59"/>
      <c r="J183" s="60"/>
    </row>
    <row r="184" spans="1:10" ht="24.75" customHeight="1" x14ac:dyDescent="0.35">
      <c r="A184" s="51"/>
      <c r="B184" s="52"/>
      <c r="C184" s="24" t="s">
        <v>125</v>
      </c>
      <c r="D184" s="154"/>
      <c r="E184" s="70"/>
      <c r="F184" s="70"/>
      <c r="G184" s="70"/>
      <c r="H184" s="51"/>
      <c r="I184" s="51"/>
      <c r="J184" s="53"/>
    </row>
    <row r="185" spans="1:10" ht="15.75" customHeight="1" thickBot="1" x14ac:dyDescent="0.4">
      <c r="A185" s="51"/>
      <c r="B185" s="304"/>
      <c r="C185" s="119"/>
      <c r="D185" s="119"/>
      <c r="E185" s="119"/>
      <c r="F185" s="119"/>
      <c r="G185" s="119"/>
      <c r="H185" s="119"/>
      <c r="I185" s="119"/>
      <c r="J185" s="305"/>
    </row>
    <row r="186" spans="1:10" ht="61.5" customHeight="1" thickBot="1" x14ac:dyDescent="0.4">
      <c r="A186" s="2"/>
      <c r="B186" s="74"/>
      <c r="C186" s="108" t="s">
        <v>17</v>
      </c>
      <c r="D186" s="169" t="s">
        <v>18</v>
      </c>
      <c r="E186" s="108" t="str">
        <f>F22</f>
        <v>FANGST UKE 40</v>
      </c>
      <c r="F186" s="108" t="str">
        <f>G22</f>
        <v>FANGST T.O.M UKE 40</v>
      </c>
      <c r="G186" s="168" t="str">
        <f>H22</f>
        <v>RESTKVOTER UKE 40</v>
      </c>
      <c r="H186" s="108" t="str">
        <f>I22</f>
        <v>FANGST T.O.M. UKE 40 2020</v>
      </c>
      <c r="I186" s="75"/>
      <c r="J186" s="76"/>
    </row>
    <row r="187" spans="1:10" ht="14.15" customHeight="1" x14ac:dyDescent="0.35">
      <c r="A187" s="51"/>
      <c r="B187" s="77"/>
      <c r="C187" s="161" t="s">
        <v>30</v>
      </c>
      <c r="D187" s="401">
        <v>5394</v>
      </c>
      <c r="E187" s="189">
        <v>7.5653600000000001</v>
      </c>
      <c r="F187" s="189">
        <v>1631.4085</v>
      </c>
      <c r="G187" s="406">
        <f>D187-F187-F188</f>
        <v>1920.1457700000001</v>
      </c>
      <c r="H187" s="189">
        <v>1437.0104200000001</v>
      </c>
      <c r="I187" s="91"/>
      <c r="J187" s="306"/>
    </row>
    <row r="188" spans="1:10" ht="14.15" customHeight="1" x14ac:dyDescent="0.35">
      <c r="A188" s="51"/>
      <c r="B188" s="77"/>
      <c r="C188" s="78" t="s">
        <v>27</v>
      </c>
      <c r="D188" s="412"/>
      <c r="E188" s="190">
        <v>3.1717399999999998</v>
      </c>
      <c r="F188" s="190">
        <v>1842.4457299999999</v>
      </c>
      <c r="G188" s="420"/>
      <c r="H188" s="190">
        <v>1737.45379</v>
      </c>
      <c r="I188" s="91"/>
      <c r="J188" s="306"/>
    </row>
    <row r="189" spans="1:10" ht="15.65" customHeight="1" thickBot="1" x14ac:dyDescent="0.4">
      <c r="A189" s="51"/>
      <c r="B189" s="77"/>
      <c r="C189" s="79" t="s">
        <v>64</v>
      </c>
      <c r="D189" s="178">
        <v>200</v>
      </c>
      <c r="E189" s="191">
        <v>7.5325800000000003</v>
      </c>
      <c r="F189" s="191">
        <v>74.888469999999998</v>
      </c>
      <c r="G189" s="191">
        <f>D189-F189</f>
        <v>125.11153</v>
      </c>
      <c r="H189" s="191">
        <v>101.44834</v>
      </c>
      <c r="I189" s="91"/>
      <c r="J189" s="306"/>
    </row>
    <row r="190" spans="1:10" ht="14.15" customHeight="1" x14ac:dyDescent="0.35">
      <c r="A190" s="38"/>
      <c r="B190" s="92"/>
      <c r="C190" s="80" t="s">
        <v>55</v>
      </c>
      <c r="D190" s="277">
        <v>8090</v>
      </c>
      <c r="E190" s="192">
        <f>E191+E192+E193</f>
        <v>26.332810000000002</v>
      </c>
      <c r="F190" s="192">
        <f>F191+F192+F193</f>
        <v>8023.2292600000001</v>
      </c>
      <c r="G190" s="192">
        <f>D190-F190</f>
        <v>66.770739999999932</v>
      </c>
      <c r="H190" s="192">
        <f>H191+H192+H193</f>
        <v>7772.0168799999992</v>
      </c>
      <c r="I190" s="93"/>
      <c r="J190" s="307"/>
    </row>
    <row r="191" spans="1:10" ht="14.15" customHeight="1" x14ac:dyDescent="0.35">
      <c r="A191" s="69"/>
      <c r="B191" s="81"/>
      <c r="C191" s="82" t="s">
        <v>31</v>
      </c>
      <c r="D191" s="176"/>
      <c r="E191" s="193">
        <v>2.7035</v>
      </c>
      <c r="F191" s="193">
        <v>4067.8595799999998</v>
      </c>
      <c r="G191" s="193"/>
      <c r="H191" s="193">
        <v>3792.0825</v>
      </c>
      <c r="I191" s="106"/>
      <c r="J191" s="14"/>
    </row>
    <row r="192" spans="1:10" ht="14.15" customHeight="1" x14ac:dyDescent="0.35">
      <c r="A192" s="69"/>
      <c r="B192" s="81"/>
      <c r="C192" s="82" t="s">
        <v>32</v>
      </c>
      <c r="D192" s="176"/>
      <c r="E192" s="193">
        <v>12.76934</v>
      </c>
      <c r="F192" s="193">
        <v>2467.2036499999999</v>
      </c>
      <c r="G192" s="193"/>
      <c r="H192" s="193">
        <v>2472.5180399999999</v>
      </c>
      <c r="I192" s="106"/>
      <c r="J192" s="308"/>
    </row>
    <row r="193" spans="1:10" ht="14.15" customHeight="1" thickBot="1" x14ac:dyDescent="0.4">
      <c r="A193" s="69"/>
      <c r="B193" s="81"/>
      <c r="C193" s="129" t="s">
        <v>33</v>
      </c>
      <c r="D193" s="177"/>
      <c r="E193" s="194">
        <v>10.859970000000001</v>
      </c>
      <c r="F193" s="194">
        <v>1488.1660300000001</v>
      </c>
      <c r="G193" s="194"/>
      <c r="H193" s="194">
        <v>1507.41634</v>
      </c>
      <c r="I193" s="106"/>
      <c r="J193" s="308"/>
    </row>
    <row r="194" spans="1:10" ht="14.15" customHeight="1" thickBot="1" x14ac:dyDescent="0.4">
      <c r="A194" s="51"/>
      <c r="B194" s="52"/>
      <c r="C194" s="83" t="s">
        <v>34</v>
      </c>
      <c r="D194" s="179">
        <v>71</v>
      </c>
      <c r="E194" s="195"/>
      <c r="F194" s="195">
        <v>0.62919999999999998</v>
      </c>
      <c r="G194" s="195">
        <f>D194-F194</f>
        <v>70.370800000000003</v>
      </c>
      <c r="H194" s="195">
        <v>0</v>
      </c>
      <c r="I194" s="87"/>
      <c r="J194" s="61"/>
    </row>
    <row r="195" spans="1:10" ht="16.5" customHeight="1" thickBot="1" x14ac:dyDescent="0.4">
      <c r="A195" s="51"/>
      <c r="B195" s="52"/>
      <c r="C195" s="163" t="s">
        <v>12</v>
      </c>
      <c r="D195" s="222"/>
      <c r="E195" s="196"/>
      <c r="F195" s="196"/>
      <c r="G195" s="196">
        <v>7.4999999999999997E-3</v>
      </c>
      <c r="H195" s="196">
        <v>7.4999999999999997E-3</v>
      </c>
      <c r="I195" s="87"/>
      <c r="J195" s="61"/>
    </row>
    <row r="196" spans="1:10" ht="19.399999999999999" customHeight="1" thickBot="1" x14ac:dyDescent="0.4">
      <c r="A196" s="2"/>
      <c r="B196" s="50"/>
      <c r="C196" s="109" t="s">
        <v>7</v>
      </c>
      <c r="D196" s="180">
        <f>D187+D189+D190+D194</f>
        <v>13755</v>
      </c>
      <c r="E196" s="180">
        <f>E187+E188+E189+E190+E194+E195</f>
        <v>44.602490000000003</v>
      </c>
      <c r="F196" s="180">
        <f>F187+F188+F189+F190+F194+F195</f>
        <v>11572.601159999998</v>
      </c>
      <c r="G196" s="180">
        <f>D196-F196</f>
        <v>2182.3988400000017</v>
      </c>
      <c r="H196" s="180">
        <f>H187+H188+H189+H190+H194+H195</f>
        <v>11047.93693</v>
      </c>
      <c r="I196" s="103"/>
      <c r="J196" s="302"/>
    </row>
    <row r="197" spans="1:10" ht="15.75" customHeight="1" x14ac:dyDescent="0.35">
      <c r="A197" s="51"/>
      <c r="B197" s="304"/>
      <c r="C197" s="411" t="s">
        <v>97</v>
      </c>
      <c r="D197" s="411"/>
      <c r="E197" s="411"/>
      <c r="F197" s="411"/>
      <c r="G197" s="411"/>
      <c r="H197" s="119"/>
      <c r="I197" s="119"/>
      <c r="J197" s="305"/>
    </row>
    <row r="198" spans="1:10" ht="12" customHeight="1" thickBot="1" x14ac:dyDescent="0.4">
      <c r="A198" s="2"/>
      <c r="B198" s="88"/>
      <c r="C198" s="85"/>
      <c r="D198" s="85"/>
      <c r="E198" s="85"/>
      <c r="F198" s="85"/>
      <c r="G198" s="85"/>
      <c r="H198" s="105"/>
      <c r="I198" s="89"/>
      <c r="J198" s="90"/>
    </row>
    <row r="199" spans="1:10" ht="10.5" customHeight="1" thickTop="1" x14ac:dyDescent="0.35">
      <c r="A199" s="113"/>
      <c r="B199" s="51"/>
      <c r="C199" s="69"/>
      <c r="D199" s="70"/>
      <c r="E199" s="70"/>
      <c r="F199" s="70"/>
      <c r="G199" s="70"/>
      <c r="H199" s="51"/>
      <c r="I199" s="51"/>
      <c r="J199" s="51"/>
    </row>
    <row r="200" spans="1:10" ht="10.5" customHeight="1" x14ac:dyDescent="0.35">
      <c r="A200" s="113"/>
      <c r="B200" s="51"/>
      <c r="C200" s="69"/>
      <c r="D200" s="70"/>
      <c r="E200" s="70"/>
      <c r="F200" s="70"/>
      <c r="G200" s="70"/>
      <c r="H200" s="51"/>
      <c r="I200" s="51"/>
      <c r="J200" s="51"/>
    </row>
    <row r="201" spans="1:10" ht="21.75" customHeight="1" x14ac:dyDescent="0.5">
      <c r="A201" s="113"/>
      <c r="B201" s="51"/>
      <c r="C201" s="309" t="s">
        <v>59</v>
      </c>
      <c r="D201" s="70"/>
      <c r="E201" s="70"/>
      <c r="F201" s="70"/>
      <c r="G201" s="70"/>
      <c r="H201" s="51"/>
      <c r="I201" s="51"/>
      <c r="J201" s="51"/>
    </row>
    <row r="202" spans="1:10" ht="21.75" customHeight="1" thickBot="1" x14ac:dyDescent="0.55000000000000004">
      <c r="A202" s="113"/>
      <c r="B202" s="51"/>
      <c r="C202" s="309"/>
      <c r="D202" s="70"/>
      <c r="E202" s="70"/>
      <c r="F202" s="70"/>
      <c r="G202" s="70"/>
      <c r="H202" s="51"/>
      <c r="I202" s="51"/>
      <c r="J202" s="51"/>
    </row>
    <row r="203" spans="1:10" ht="12" customHeight="1" thickTop="1" thickBot="1" x14ac:dyDescent="0.4">
      <c r="A203" s="113"/>
      <c r="B203" s="122"/>
      <c r="C203" s="123"/>
      <c r="D203" s="124"/>
      <c r="E203" s="124"/>
      <c r="F203" s="124"/>
      <c r="G203" s="124"/>
      <c r="H203" s="125"/>
      <c r="I203" s="125"/>
      <c r="J203" s="126"/>
    </row>
    <row r="204" spans="1:10" ht="15" customHeight="1" thickBot="1" x14ac:dyDescent="0.4">
      <c r="A204" s="113"/>
      <c r="B204" s="52"/>
      <c r="C204" s="399" t="s">
        <v>1</v>
      </c>
      <c r="D204" s="400"/>
      <c r="E204" s="113"/>
      <c r="F204" s="113"/>
      <c r="G204" s="70"/>
      <c r="H204" s="51"/>
      <c r="I204" s="51"/>
      <c r="J204" s="53"/>
    </row>
    <row r="205" spans="1:10" ht="15" customHeight="1" x14ac:dyDescent="0.35">
      <c r="A205" s="113"/>
      <c r="B205" s="52"/>
      <c r="C205" s="247" t="s">
        <v>104</v>
      </c>
      <c r="D205" s="248">
        <v>44534</v>
      </c>
      <c r="E205" s="153"/>
      <c r="F205" s="113"/>
      <c r="G205" s="70"/>
      <c r="H205" s="51"/>
      <c r="I205" s="51"/>
      <c r="J205" s="53"/>
    </row>
    <row r="206" spans="1:10" ht="15" customHeight="1" x14ac:dyDescent="0.35">
      <c r="A206" s="113"/>
      <c r="B206" s="52"/>
      <c r="C206" s="249" t="s">
        <v>105</v>
      </c>
      <c r="D206" s="250">
        <v>15008</v>
      </c>
      <c r="E206" s="153"/>
      <c r="F206" s="113"/>
      <c r="G206" s="70"/>
      <c r="H206" s="51"/>
      <c r="I206" s="51"/>
      <c r="J206" s="53"/>
    </row>
    <row r="207" spans="1:10" ht="17" thickBot="1" x14ac:dyDescent="0.4">
      <c r="A207" s="113"/>
      <c r="B207" s="52"/>
      <c r="C207" s="249" t="s">
        <v>106</v>
      </c>
      <c r="D207" s="250">
        <v>6616</v>
      </c>
      <c r="E207" s="153"/>
      <c r="F207" s="113"/>
      <c r="G207" s="70"/>
      <c r="H207" s="51"/>
      <c r="I207" s="51"/>
      <c r="J207" s="53"/>
    </row>
    <row r="208" spans="1:10" ht="11.25" customHeight="1" thickBot="1" x14ac:dyDescent="0.4">
      <c r="A208" s="113"/>
      <c r="B208" s="52"/>
      <c r="C208" s="251" t="s">
        <v>29</v>
      </c>
      <c r="D208" s="252">
        <f>D205+D206+D207</f>
        <v>66158</v>
      </c>
      <c r="E208" s="153"/>
      <c r="F208" s="113"/>
      <c r="G208" s="70"/>
      <c r="H208" s="51"/>
      <c r="I208" s="51"/>
      <c r="J208" s="53"/>
    </row>
    <row r="209" spans="1:10" ht="12" customHeight="1" x14ac:dyDescent="0.35">
      <c r="A209" s="51"/>
      <c r="B209" s="52"/>
      <c r="C209" s="245" t="s">
        <v>102</v>
      </c>
      <c r="D209" s="246"/>
      <c r="E209" s="246"/>
      <c r="F209" s="70"/>
      <c r="G209" s="70"/>
      <c r="H209" s="51"/>
      <c r="I209" s="51"/>
      <c r="J209" s="53"/>
    </row>
    <row r="210" spans="1:10" ht="10.5" customHeight="1" x14ac:dyDescent="0.35">
      <c r="A210" s="51"/>
      <c r="B210" s="52"/>
      <c r="C210" s="245" t="s">
        <v>103</v>
      </c>
      <c r="D210" s="246"/>
      <c r="E210" s="246"/>
      <c r="F210" s="70"/>
      <c r="G210" s="70"/>
      <c r="H210" s="51"/>
      <c r="I210" s="51"/>
      <c r="J210" s="53"/>
    </row>
    <row r="211" spans="1:10" ht="12" customHeight="1" x14ac:dyDescent="0.35">
      <c r="A211" s="51"/>
      <c r="B211" s="52"/>
      <c r="C211" s="245" t="s">
        <v>101</v>
      </c>
      <c r="D211" s="246"/>
      <c r="E211" s="246"/>
      <c r="F211" s="70"/>
      <c r="G211" s="70"/>
      <c r="H211" s="51"/>
      <c r="I211" s="51"/>
      <c r="J211" s="53"/>
    </row>
    <row r="212" spans="1:10" ht="12" customHeight="1" thickBot="1" x14ac:dyDescent="0.4">
      <c r="A212" s="51"/>
      <c r="B212" s="58"/>
      <c r="C212" s="73"/>
      <c r="D212" s="134"/>
      <c r="E212" s="134"/>
      <c r="F212" s="73"/>
      <c r="G212" s="73"/>
      <c r="H212" s="73"/>
      <c r="I212" s="59"/>
      <c r="J212" s="60"/>
    </row>
    <row r="213" spans="1:10" ht="23.25" customHeight="1" x14ac:dyDescent="0.35">
      <c r="A213" s="51"/>
      <c r="B213" s="52"/>
      <c r="C213" s="24" t="s">
        <v>125</v>
      </c>
      <c r="D213" s="70"/>
      <c r="E213" s="70"/>
      <c r="F213" s="70"/>
      <c r="G213" s="51"/>
      <c r="H213" s="51"/>
      <c r="I213" s="51"/>
      <c r="J213" s="53"/>
    </row>
    <row r="214" spans="1:10" ht="15" customHeight="1" thickBot="1" x14ac:dyDescent="0.4">
      <c r="A214" s="51"/>
      <c r="B214" s="52"/>
      <c r="C214" s="56"/>
      <c r="D214" s="70"/>
      <c r="E214" s="70"/>
      <c r="F214" s="70"/>
      <c r="G214" s="70"/>
      <c r="H214" s="51"/>
      <c r="I214" s="51"/>
      <c r="J214" s="53"/>
    </row>
    <row r="215" spans="1:10" ht="48.75" customHeight="1" thickBot="1" x14ac:dyDescent="0.4">
      <c r="A215" s="51"/>
      <c r="B215" s="52"/>
      <c r="C215" s="42" t="s">
        <v>17</v>
      </c>
      <c r="D215" s="220" t="s">
        <v>18</v>
      </c>
      <c r="E215" s="42" t="str">
        <f>F22</f>
        <v>FANGST UKE 40</v>
      </c>
      <c r="F215" s="42" t="str">
        <f>G22</f>
        <v>FANGST T.O.M UKE 40</v>
      </c>
      <c r="G215" s="42" t="str">
        <f>H22</f>
        <v>RESTKVOTER UKE 40</v>
      </c>
      <c r="H215" s="42" t="str">
        <f>I22</f>
        <v>FANGST T.O.M. UKE 40 2020</v>
      </c>
      <c r="I215" s="51"/>
      <c r="J215" s="53"/>
    </row>
    <row r="216" spans="1:10" ht="15" customHeight="1" thickBot="1" x14ac:dyDescent="0.4">
      <c r="A216" s="51"/>
      <c r="B216" s="52"/>
      <c r="C216" s="44" t="s">
        <v>4</v>
      </c>
      <c r="D216" s="266">
        <v>43379</v>
      </c>
      <c r="E216" s="266">
        <v>1.869</v>
      </c>
      <c r="F216" s="266">
        <v>42488.867769999997</v>
      </c>
      <c r="G216" s="266">
        <f>D216-F216</f>
        <v>890.13223000000289</v>
      </c>
      <c r="H216" s="266">
        <v>29772.540150000001</v>
      </c>
      <c r="I216" s="21"/>
      <c r="J216" s="53"/>
    </row>
    <row r="217" spans="1:10" ht="15" customHeight="1" thickBot="1" x14ac:dyDescent="0.4">
      <c r="A217" s="51"/>
      <c r="B217" s="52"/>
      <c r="C217" s="47" t="s">
        <v>39</v>
      </c>
      <c r="D217" s="266">
        <v>100</v>
      </c>
      <c r="E217" s="266">
        <v>0.10675</v>
      </c>
      <c r="F217" s="266">
        <v>30.0185</v>
      </c>
      <c r="G217" s="266">
        <f>D217-F217</f>
        <v>69.981499999999997</v>
      </c>
      <c r="H217" s="266">
        <v>9.8690099999999994</v>
      </c>
      <c r="I217" s="21"/>
      <c r="J217" s="53"/>
    </row>
    <row r="218" spans="1:10" ht="15.75" customHeight="1" thickBot="1" x14ac:dyDescent="0.4">
      <c r="A218" s="51"/>
      <c r="B218" s="52"/>
      <c r="C218" s="43" t="s">
        <v>34</v>
      </c>
      <c r="D218" s="267">
        <v>55</v>
      </c>
      <c r="E218" s="267"/>
      <c r="F218" s="267"/>
      <c r="G218" s="267">
        <f>D218-F218</f>
        <v>55</v>
      </c>
      <c r="H218" s="267"/>
      <c r="I218" s="21"/>
      <c r="J218" s="53"/>
    </row>
    <row r="219" spans="1:10" ht="16.5" customHeight="1" thickBot="1" x14ac:dyDescent="0.4">
      <c r="A219" s="51"/>
      <c r="B219" s="52"/>
      <c r="C219" s="45" t="s">
        <v>50</v>
      </c>
      <c r="D219" s="268">
        <f>SUM(D216:D218)</f>
        <v>43534</v>
      </c>
      <c r="E219" s="268">
        <f>SUM(E216:E218)</f>
        <v>1.9757499999999999</v>
      </c>
      <c r="F219" s="268">
        <f>SUM(F216:F218)</f>
        <v>42518.886269999995</v>
      </c>
      <c r="G219" s="268">
        <f>D219-F219</f>
        <v>1015.1137300000046</v>
      </c>
      <c r="H219" s="268">
        <f>SUM(H216:H218)</f>
        <v>29782.409159999999</v>
      </c>
      <c r="I219" s="21"/>
      <c r="J219" s="53"/>
    </row>
    <row r="220" spans="1:10" ht="17.149999999999999" customHeight="1" thickBot="1" x14ac:dyDescent="0.4">
      <c r="A220" s="51"/>
      <c r="B220" s="84"/>
      <c r="C220" s="254" t="s">
        <v>127</v>
      </c>
      <c r="D220" s="85"/>
      <c r="E220" s="85"/>
      <c r="F220" s="121"/>
      <c r="G220" s="121"/>
      <c r="H220" s="121"/>
      <c r="I220" s="121"/>
      <c r="J220" s="311"/>
    </row>
    <row r="221" spans="1:10" ht="0" hidden="1" customHeight="1" x14ac:dyDescent="0.35">
      <c r="A221" s="51"/>
      <c r="B221" s="3"/>
      <c r="C221" s="3"/>
      <c r="D221" s="3"/>
      <c r="E221" s="3"/>
      <c r="F221" s="3"/>
      <c r="G221" s="3"/>
      <c r="H221" s="3"/>
      <c r="I221" s="26"/>
      <c r="J221" s="26"/>
    </row>
    <row r="222" spans="1:10" ht="0" hidden="1" customHeight="1" x14ac:dyDescent="0.35">
      <c r="A222" s="51"/>
      <c r="B222" s="3"/>
      <c r="C222" s="3"/>
      <c r="D222" s="3"/>
      <c r="E222" s="3"/>
      <c r="F222" s="3"/>
      <c r="G222" s="3"/>
      <c r="H222" s="3"/>
      <c r="I222" s="26"/>
      <c r="J222" s="26"/>
    </row>
    <row r="223" spans="1:10" ht="0" hidden="1" customHeight="1" x14ac:dyDescent="0.35">
      <c r="A223" s="51"/>
      <c r="B223" s="3"/>
      <c r="C223" s="3"/>
      <c r="D223" s="3"/>
      <c r="E223" s="3"/>
      <c r="F223" s="3"/>
      <c r="G223" s="3"/>
      <c r="H223" s="3"/>
      <c r="I223" s="26"/>
      <c r="J223" s="26"/>
    </row>
    <row r="224" spans="1:10" ht="0" hidden="1" customHeight="1" x14ac:dyDescent="0.35">
      <c r="A224" s="51"/>
      <c r="B224" s="3"/>
      <c r="C224" s="3"/>
      <c r="D224" s="3"/>
      <c r="E224" s="3"/>
      <c r="F224" s="3"/>
      <c r="G224" s="3"/>
      <c r="H224" s="3"/>
      <c r="I224" s="26"/>
      <c r="J224" s="26"/>
    </row>
    <row r="225" spans="1:10" ht="0" hidden="1" customHeight="1" x14ac:dyDescent="0.35">
      <c r="A225" s="51"/>
      <c r="B225" s="3"/>
      <c r="C225" s="3"/>
      <c r="D225" s="3"/>
      <c r="E225" s="3"/>
      <c r="F225" s="3"/>
      <c r="G225" s="3"/>
      <c r="H225" s="3"/>
      <c r="I225" s="26"/>
      <c r="J225" s="26"/>
    </row>
    <row r="226" spans="1:10" ht="0" hidden="1" customHeight="1" x14ac:dyDescent="0.35">
      <c r="A226" s="51"/>
      <c r="B226" s="3"/>
      <c r="C226" s="3"/>
      <c r="D226" s="3"/>
      <c r="E226" s="3"/>
      <c r="F226" s="3"/>
      <c r="G226" s="3"/>
      <c r="H226" s="3"/>
      <c r="I226" s="26"/>
      <c r="J226" s="26"/>
    </row>
    <row r="227" spans="1:10" ht="0" hidden="1" customHeight="1" x14ac:dyDescent="0.35">
      <c r="A227" s="51"/>
      <c r="B227" s="3"/>
      <c r="C227" s="3"/>
      <c r="D227" s="3"/>
      <c r="E227" s="3"/>
      <c r="F227" s="3"/>
      <c r="G227" s="3"/>
      <c r="H227" s="3"/>
      <c r="I227" s="26"/>
      <c r="J227" s="26"/>
    </row>
    <row r="228" spans="1:10" ht="0" hidden="1" customHeight="1" x14ac:dyDescent="0.35">
      <c r="A228" s="51"/>
      <c r="B228" s="3"/>
      <c r="C228" s="3"/>
      <c r="D228" s="3"/>
      <c r="E228" s="3"/>
      <c r="F228" s="3"/>
      <c r="G228" s="3"/>
      <c r="H228" s="3"/>
      <c r="I228" s="26"/>
      <c r="J228" s="26"/>
    </row>
    <row r="229" spans="1:10" ht="0" hidden="1" customHeight="1" x14ac:dyDescent="0.35">
      <c r="A229" s="51"/>
      <c r="B229" s="3"/>
      <c r="C229" s="3"/>
      <c r="D229" s="3"/>
      <c r="E229" s="3"/>
      <c r="F229" s="3"/>
      <c r="G229" s="3"/>
      <c r="H229" s="3"/>
      <c r="I229" s="26"/>
      <c r="J229" s="26"/>
    </row>
    <row r="230" spans="1:10" ht="0" hidden="1" customHeight="1" x14ac:dyDescent="0.35">
      <c r="A230" s="51"/>
      <c r="B230" s="3"/>
      <c r="C230" s="3"/>
      <c r="D230" s="3"/>
      <c r="E230" s="3"/>
      <c r="F230" s="3"/>
      <c r="G230" s="3"/>
      <c r="H230" s="3"/>
      <c r="I230" s="26"/>
      <c r="J230" s="26"/>
    </row>
    <row r="231" spans="1:10" ht="0" hidden="1" customHeight="1" x14ac:dyDescent="0.35">
      <c r="A231" s="51"/>
      <c r="B231" s="3"/>
      <c r="C231" s="3"/>
      <c r="D231" s="3"/>
      <c r="E231" s="3"/>
      <c r="F231" s="3"/>
      <c r="G231" s="3"/>
      <c r="H231" s="3"/>
      <c r="I231" s="26"/>
      <c r="J231" s="26"/>
    </row>
    <row r="232" spans="1:10" ht="0" hidden="1" customHeight="1" x14ac:dyDescent="0.35">
      <c r="A232" s="51"/>
      <c r="B232" s="3"/>
      <c r="C232" s="3"/>
      <c r="D232" s="3"/>
      <c r="E232" s="3"/>
      <c r="F232" s="3"/>
      <c r="G232" s="3"/>
      <c r="H232" s="3"/>
      <c r="I232" s="26"/>
      <c r="J232" s="26"/>
    </row>
    <row r="233" spans="1:10" ht="0" hidden="1" customHeight="1" x14ac:dyDescent="0.35">
      <c r="A233" s="51"/>
      <c r="B233" s="3"/>
      <c r="C233" s="3"/>
      <c r="D233" s="3"/>
      <c r="E233" s="3"/>
      <c r="F233" s="3"/>
      <c r="G233" s="3"/>
      <c r="H233" s="3"/>
      <c r="I233" s="26"/>
      <c r="J233" s="26"/>
    </row>
    <row r="234" spans="1:10" ht="0" hidden="1" customHeight="1" x14ac:dyDescent="0.35">
      <c r="A234" s="51"/>
      <c r="B234" s="3"/>
      <c r="C234" s="3"/>
      <c r="D234" s="3"/>
      <c r="E234" s="3"/>
      <c r="F234" s="3"/>
      <c r="G234" s="3"/>
      <c r="H234" s="3"/>
      <c r="I234" s="26"/>
      <c r="J234" s="26"/>
    </row>
    <row r="235" spans="1:10" ht="0" hidden="1" customHeight="1" x14ac:dyDescent="0.35">
      <c r="A235" s="51"/>
      <c r="B235" s="3"/>
      <c r="C235" s="3"/>
      <c r="D235" s="3"/>
      <c r="E235" s="3"/>
      <c r="F235" s="3"/>
      <c r="G235" s="3"/>
      <c r="H235" s="3"/>
      <c r="I235" s="26"/>
      <c r="J235" s="26"/>
    </row>
    <row r="236" spans="1:10" ht="0" hidden="1" customHeight="1" x14ac:dyDescent="0.35">
      <c r="A236" s="51"/>
      <c r="B236" s="3"/>
      <c r="C236" s="3"/>
      <c r="D236" s="3"/>
      <c r="E236" s="3"/>
      <c r="F236" s="3"/>
      <c r="G236" s="3"/>
      <c r="H236" s="3"/>
      <c r="I236" s="26"/>
      <c r="J236" s="26"/>
    </row>
    <row r="237" spans="1:10" ht="0" hidden="1" customHeight="1" x14ac:dyDescent="0.35">
      <c r="A237" s="51"/>
      <c r="B237" s="3"/>
      <c r="C237" s="3"/>
      <c r="D237" s="3"/>
      <c r="E237" s="3"/>
      <c r="F237" s="3"/>
      <c r="G237" s="3"/>
      <c r="H237" s="3"/>
      <c r="I237" s="26"/>
      <c r="J237" s="26"/>
    </row>
    <row r="238" spans="1:10" ht="0" hidden="1" customHeight="1" x14ac:dyDescent="0.35">
      <c r="A238" s="51"/>
      <c r="B238" s="3"/>
      <c r="C238" s="3"/>
      <c r="D238" s="3"/>
      <c r="E238" s="3"/>
      <c r="F238" s="3"/>
      <c r="G238" s="3"/>
      <c r="H238" s="3"/>
      <c r="I238" s="26"/>
      <c r="J238" s="26"/>
    </row>
    <row r="239" spans="1:10" ht="0" hidden="1" customHeight="1" x14ac:dyDescent="0.35">
      <c r="A239" s="51"/>
      <c r="B239" s="3"/>
      <c r="C239" s="3"/>
      <c r="D239" s="3"/>
      <c r="E239" s="3"/>
      <c r="F239" s="3"/>
      <c r="G239" s="3"/>
      <c r="H239" s="3"/>
      <c r="I239" s="26"/>
      <c r="J239" s="26"/>
    </row>
    <row r="240" spans="1:10" ht="0" hidden="1" customHeight="1" x14ac:dyDescent="0.35">
      <c r="A240" s="51"/>
      <c r="B240" s="3"/>
      <c r="C240" s="3"/>
      <c r="D240" s="3"/>
      <c r="E240" s="3"/>
      <c r="F240" s="3"/>
      <c r="G240" s="3"/>
      <c r="H240" s="3"/>
      <c r="I240" s="26"/>
      <c r="J240" s="26"/>
    </row>
    <row r="241" spans="1:10" ht="0" hidden="1" customHeight="1" x14ac:dyDescent="0.35">
      <c r="A241" s="51"/>
      <c r="B241" s="3"/>
      <c r="C241" s="3"/>
      <c r="D241" s="3"/>
      <c r="E241" s="3"/>
      <c r="F241" s="3"/>
      <c r="G241" s="3"/>
      <c r="H241" s="3"/>
      <c r="I241" s="26"/>
      <c r="J241" s="26"/>
    </row>
    <row r="242" spans="1:10" ht="0" hidden="1" customHeight="1" x14ac:dyDescent="0.35">
      <c r="A242" s="51"/>
      <c r="B242" s="3"/>
      <c r="C242" s="3"/>
      <c r="D242" s="3"/>
      <c r="E242" s="3"/>
      <c r="F242" s="3"/>
      <c r="G242" s="3"/>
      <c r="H242" s="3"/>
      <c r="I242" s="26"/>
      <c r="J242" s="26"/>
    </row>
    <row r="243" spans="1:10" ht="0" hidden="1" customHeight="1" x14ac:dyDescent="0.35">
      <c r="A243" s="51"/>
      <c r="B243" s="3"/>
      <c r="C243" s="3"/>
      <c r="D243" s="3"/>
      <c r="E243" s="3"/>
      <c r="F243" s="3"/>
      <c r="G243" s="3"/>
      <c r="H243" s="3"/>
      <c r="I243" s="26"/>
      <c r="J243" s="26"/>
    </row>
    <row r="244" spans="1:10" ht="0" hidden="1" customHeight="1" x14ac:dyDescent="0.35">
      <c r="A244" s="51"/>
      <c r="B244" s="3"/>
      <c r="C244" s="3"/>
      <c r="D244" s="3"/>
      <c r="E244" s="3"/>
      <c r="F244" s="3"/>
      <c r="G244" s="3"/>
      <c r="H244" s="3"/>
      <c r="I244" s="26"/>
      <c r="J244" s="26"/>
    </row>
    <row r="245" spans="1:10" ht="0" hidden="1" customHeight="1" x14ac:dyDescent="0.35">
      <c r="A245" s="51"/>
      <c r="B245" s="3"/>
      <c r="C245" s="3"/>
      <c r="D245" s="3"/>
      <c r="E245" s="3"/>
      <c r="F245" s="3"/>
      <c r="G245" s="3"/>
      <c r="H245" s="3"/>
      <c r="I245" s="26"/>
      <c r="J245" s="26"/>
    </row>
    <row r="246" spans="1:10" ht="0" hidden="1" customHeight="1" x14ac:dyDescent="0.35">
      <c r="A246" s="51"/>
      <c r="B246" s="3"/>
      <c r="C246" s="3"/>
      <c r="D246" s="3"/>
      <c r="E246" s="3"/>
      <c r="F246" s="3"/>
      <c r="G246" s="3"/>
      <c r="H246" s="3"/>
      <c r="I246" s="26"/>
      <c r="J246" s="26"/>
    </row>
    <row r="247" spans="1:10" ht="0" hidden="1" customHeight="1" x14ac:dyDescent="0.35">
      <c r="A247" s="51"/>
      <c r="B247" s="3"/>
      <c r="C247" s="3"/>
      <c r="D247" s="3"/>
      <c r="E247" s="3"/>
      <c r="F247" s="3"/>
      <c r="G247" s="3"/>
      <c r="H247" s="3"/>
      <c r="I247" s="26"/>
      <c r="J247" s="26"/>
    </row>
    <row r="248" spans="1:10" ht="0" hidden="1" customHeight="1" x14ac:dyDescent="0.35">
      <c r="A248" s="51"/>
      <c r="B248" s="3"/>
      <c r="C248" s="3"/>
      <c r="D248" s="3"/>
      <c r="E248" s="3"/>
      <c r="F248" s="3"/>
      <c r="G248" s="3"/>
      <c r="H248" s="3"/>
      <c r="I248" s="26"/>
      <c r="J248" s="26"/>
    </row>
    <row r="249" spans="1:10" ht="0" hidden="1" customHeight="1" x14ac:dyDescent="0.35">
      <c r="A249" s="51"/>
      <c r="B249" s="3"/>
      <c r="C249" s="3"/>
      <c r="D249" s="3"/>
      <c r="E249" s="3"/>
      <c r="F249" s="3"/>
      <c r="G249" s="3"/>
      <c r="H249" s="3"/>
      <c r="I249" s="26"/>
      <c r="J249" s="26"/>
    </row>
    <row r="250" spans="1:10" ht="0" hidden="1" customHeight="1" x14ac:dyDescent="0.35">
      <c r="A250" s="51"/>
      <c r="B250" s="3"/>
      <c r="C250" s="3"/>
      <c r="D250" s="3"/>
      <c r="E250" s="3"/>
      <c r="F250" s="3"/>
      <c r="G250" s="3"/>
      <c r="H250" s="3"/>
      <c r="I250" s="26"/>
      <c r="J250" s="26"/>
    </row>
    <row r="251" spans="1:10" ht="0" hidden="1" customHeight="1" x14ac:dyDescent="0.35">
      <c r="A251" s="51"/>
      <c r="B251" s="3"/>
      <c r="C251" s="3"/>
      <c r="D251" s="3"/>
      <c r="E251" s="3"/>
      <c r="F251" s="3"/>
      <c r="G251" s="3"/>
      <c r="H251" s="3"/>
      <c r="I251" s="26"/>
      <c r="J251" s="26"/>
    </row>
    <row r="252" spans="1:10" ht="0" hidden="1" customHeight="1" x14ac:dyDescent="0.35">
      <c r="A252" s="51"/>
      <c r="B252" s="3"/>
      <c r="C252" s="3"/>
      <c r="D252" s="3"/>
      <c r="E252" s="3"/>
      <c r="F252" s="3"/>
      <c r="G252" s="3"/>
      <c r="H252" s="3"/>
      <c r="I252" s="26"/>
      <c r="J252" s="26"/>
    </row>
    <row r="253" spans="1:10" ht="0" hidden="1" customHeight="1" x14ac:dyDescent="0.35">
      <c r="A253" s="51"/>
      <c r="B253" s="26"/>
      <c r="C253" s="26"/>
      <c r="D253" s="26"/>
      <c r="E253" s="26"/>
      <c r="F253" s="26"/>
      <c r="G253" s="26"/>
      <c r="H253" s="26"/>
      <c r="I253" s="26"/>
      <c r="J253" s="26"/>
    </row>
    <row r="254" spans="1:10" ht="17.149999999999999" customHeight="1" thickTop="1" x14ac:dyDescent="0.35">
      <c r="A254" s="51"/>
      <c r="B254" s="3"/>
      <c r="C254" s="3"/>
      <c r="D254" s="3"/>
      <c r="E254" s="3"/>
      <c r="F254" s="3"/>
      <c r="G254" s="3"/>
      <c r="H254" s="3"/>
      <c r="I254" s="26"/>
      <c r="J254" s="29"/>
    </row>
    <row r="255" spans="1:10" ht="30" customHeight="1" x14ac:dyDescent="0.35">
      <c r="A255" s="303"/>
      <c r="B255" s="29"/>
      <c r="C255" s="313" t="s">
        <v>48</v>
      </c>
      <c r="D255" s="29"/>
      <c r="E255" s="29"/>
      <c r="F255" s="29"/>
      <c r="G255" s="29"/>
      <c r="H255" s="29"/>
      <c r="I255" s="29"/>
      <c r="J255" s="310"/>
    </row>
    <row r="256" spans="1:10" ht="30" customHeight="1" thickBot="1" x14ac:dyDescent="0.4">
      <c r="A256" s="303"/>
      <c r="B256" s="29"/>
      <c r="C256" s="313"/>
      <c r="D256" s="29"/>
      <c r="E256" s="29"/>
      <c r="F256" s="29"/>
      <c r="G256" s="29"/>
      <c r="H256" s="29"/>
      <c r="I256" s="29"/>
      <c r="J256" s="310"/>
    </row>
    <row r="257" spans="1:10" ht="14.15" customHeight="1" thickTop="1" thickBot="1" x14ac:dyDescent="0.4">
      <c r="A257" s="51"/>
      <c r="B257" s="314"/>
      <c r="C257" s="278"/>
      <c r="D257" s="278"/>
      <c r="E257" s="278"/>
      <c r="F257" s="278"/>
      <c r="G257" s="278"/>
      <c r="H257" s="278"/>
      <c r="I257" s="278"/>
      <c r="J257" s="298"/>
    </row>
    <row r="258" spans="1:10" ht="14.15" customHeight="1" thickBot="1" x14ac:dyDescent="0.4">
      <c r="A258" s="2"/>
      <c r="B258" s="74"/>
      <c r="C258" s="399" t="s">
        <v>1</v>
      </c>
      <c r="D258" s="400"/>
      <c r="E258" s="113"/>
      <c r="F258" s="113"/>
      <c r="G258" s="75"/>
      <c r="H258" s="75"/>
      <c r="I258" s="75"/>
      <c r="J258" s="306"/>
    </row>
    <row r="259" spans="1:10" ht="14.15" customHeight="1" x14ac:dyDescent="0.35">
      <c r="A259" s="51"/>
      <c r="B259" s="77"/>
      <c r="C259" s="247" t="s">
        <v>107</v>
      </c>
      <c r="D259" s="248">
        <v>1706</v>
      </c>
      <c r="E259" s="153"/>
      <c r="F259" s="316"/>
      <c r="G259" s="91"/>
      <c r="H259" s="91"/>
      <c r="I259" s="91"/>
      <c r="J259" s="306"/>
    </row>
    <row r="260" spans="1:10" ht="14.15" customHeight="1" x14ac:dyDescent="0.35">
      <c r="A260" s="51"/>
      <c r="B260" s="77"/>
      <c r="C260" s="249" t="s">
        <v>42</v>
      </c>
      <c r="D260" s="250">
        <v>10196</v>
      </c>
      <c r="E260" s="153"/>
      <c r="F260" s="316"/>
      <c r="G260" s="91"/>
      <c r="H260" s="91"/>
      <c r="I260" s="91"/>
      <c r="J260" s="306"/>
    </row>
    <row r="261" spans="1:10" ht="13.5" customHeight="1" thickBot="1" x14ac:dyDescent="0.4">
      <c r="A261" s="51"/>
      <c r="B261" s="77"/>
      <c r="C261" s="249" t="s">
        <v>26</v>
      </c>
      <c r="D261" s="250">
        <v>382</v>
      </c>
      <c r="E261" s="153"/>
      <c r="F261" s="316"/>
      <c r="G261" s="33"/>
      <c r="H261" s="91"/>
      <c r="I261" s="91"/>
      <c r="J261" s="306"/>
    </row>
    <row r="262" spans="1:10" ht="14.25" customHeight="1" thickBot="1" x14ac:dyDescent="0.4">
      <c r="A262" s="51"/>
      <c r="B262" s="77"/>
      <c r="C262" s="251" t="s">
        <v>29</v>
      </c>
      <c r="D262" s="252">
        <f>SUM(D259:D261)</f>
        <v>12284</v>
      </c>
      <c r="E262" s="153"/>
      <c r="F262" s="113"/>
      <c r="G262" s="33"/>
      <c r="H262" s="91"/>
      <c r="I262" s="91"/>
      <c r="J262" s="317"/>
    </row>
    <row r="263" spans="1:10" ht="14.15" customHeight="1" x14ac:dyDescent="0.35">
      <c r="A263" s="51"/>
      <c r="B263" s="315"/>
      <c r="C263" s="263" t="s">
        <v>111</v>
      </c>
      <c r="D263" s="224"/>
      <c r="E263" s="154"/>
      <c r="F263" s="30"/>
      <c r="G263" s="31"/>
      <c r="H263" s="28"/>
      <c r="I263" s="28"/>
      <c r="J263" s="317"/>
    </row>
    <row r="264" spans="1:10" ht="15" customHeight="1" x14ac:dyDescent="0.35">
      <c r="A264" s="51"/>
      <c r="B264" s="315"/>
      <c r="C264" s="260" t="s">
        <v>108</v>
      </c>
      <c r="D264" s="225"/>
      <c r="E264" s="31"/>
      <c r="F264" s="28"/>
      <c r="G264" s="28"/>
      <c r="H264" s="28"/>
      <c r="I264" s="28"/>
      <c r="J264" s="53"/>
    </row>
    <row r="265" spans="1:10" ht="14.25" customHeight="1" thickBot="1" x14ac:dyDescent="0.4">
      <c r="A265" s="51"/>
      <c r="B265" s="315"/>
      <c r="C265" s="260" t="s">
        <v>110</v>
      </c>
      <c r="D265" s="31"/>
      <c r="E265" s="31"/>
      <c r="F265" s="28"/>
      <c r="G265" s="28"/>
      <c r="H265" s="28"/>
      <c r="I265" s="28"/>
      <c r="J265" s="317"/>
    </row>
    <row r="266" spans="1:10" ht="23.25" customHeight="1" x14ac:dyDescent="0.35">
      <c r="A266" s="51"/>
      <c r="B266" s="318"/>
      <c r="C266" s="272" t="s">
        <v>125</v>
      </c>
      <c r="D266" s="272"/>
      <c r="E266" s="272"/>
      <c r="F266" s="272"/>
      <c r="G266" s="272"/>
      <c r="H266" s="272"/>
      <c r="I266" s="272"/>
      <c r="J266" s="319"/>
    </row>
    <row r="267" spans="1:10" ht="14.15" customHeight="1" thickBot="1" x14ac:dyDescent="0.4">
      <c r="A267" s="51"/>
      <c r="B267" s="320"/>
      <c r="C267" s="32"/>
      <c r="D267" s="32"/>
      <c r="E267" s="32"/>
      <c r="F267" s="32"/>
      <c r="G267" s="32"/>
      <c r="H267" s="32"/>
      <c r="I267" s="32"/>
      <c r="J267" s="317"/>
    </row>
    <row r="268" spans="1:10" ht="54" customHeight="1" thickBot="1" x14ac:dyDescent="0.4">
      <c r="A268" s="51"/>
      <c r="B268" s="315"/>
      <c r="C268" s="42" t="s">
        <v>17</v>
      </c>
      <c r="D268" s="46" t="s">
        <v>18</v>
      </c>
      <c r="E268" s="42" t="str">
        <f>F22</f>
        <v>FANGST UKE 40</v>
      </c>
      <c r="F268" s="42" t="str">
        <f>G22</f>
        <v>FANGST T.O.M UKE 40</v>
      </c>
      <c r="G268" s="42" t="str">
        <f>H22</f>
        <v>RESTKVOTER UKE 40</v>
      </c>
      <c r="H268" s="42" t="str">
        <f>I22</f>
        <v>FANGST T.O.M. UKE 40 2020</v>
      </c>
      <c r="I268" s="28"/>
      <c r="J268" s="307"/>
    </row>
    <row r="269" spans="1:10" ht="14.15" customHeight="1" thickBot="1" x14ac:dyDescent="0.4">
      <c r="A269" s="38"/>
      <c r="B269" s="92"/>
      <c r="C269" s="44" t="s">
        <v>49</v>
      </c>
      <c r="D269" s="404">
        <v>1701</v>
      </c>
      <c r="E269" s="164">
        <v>2.01241</v>
      </c>
      <c r="F269" s="164">
        <v>462.73136</v>
      </c>
      <c r="G269" s="406">
        <f>D269-F269-F270</f>
        <v>313.28652</v>
      </c>
      <c r="H269" s="164">
        <v>546.76364999999998</v>
      </c>
      <c r="I269" s="93"/>
      <c r="J269" s="321"/>
    </row>
    <row r="270" spans="1:10" ht="14.15" customHeight="1" thickBot="1" x14ac:dyDescent="0.4">
      <c r="A270" s="51"/>
      <c r="B270" s="315"/>
      <c r="C270" s="47" t="s">
        <v>43</v>
      </c>
      <c r="D270" s="405"/>
      <c r="E270" s="164">
        <v>4.3875400000000004</v>
      </c>
      <c r="F270" s="164">
        <v>924.98212000000001</v>
      </c>
      <c r="G270" s="407"/>
      <c r="H270" s="164">
        <v>1513.33581</v>
      </c>
      <c r="I270" s="41"/>
      <c r="J270" s="307"/>
    </row>
    <row r="271" spans="1:10" ht="16" thickBot="1" x14ac:dyDescent="0.4">
      <c r="A271" s="38"/>
      <c r="B271" s="92"/>
      <c r="C271" s="43" t="s">
        <v>34</v>
      </c>
      <c r="D271" s="253">
        <v>5</v>
      </c>
      <c r="E271" s="165"/>
      <c r="F271" s="165">
        <v>1.389</v>
      </c>
      <c r="G271" s="164">
        <f>D271-F271</f>
        <v>3.6109999999999998</v>
      </c>
      <c r="H271" s="165">
        <v>3.32992</v>
      </c>
      <c r="I271" s="93"/>
      <c r="J271" s="322"/>
    </row>
    <row r="272" spans="1:10" ht="18.75" customHeight="1" thickBot="1" x14ac:dyDescent="0.4">
      <c r="A272" s="38"/>
      <c r="B272" s="323"/>
      <c r="C272" s="43" t="s">
        <v>53</v>
      </c>
      <c r="D272" s="264"/>
      <c r="E272" s="165">
        <v>1.8859999999999998E-2</v>
      </c>
      <c r="F272" s="165">
        <v>2.8349199999999999</v>
      </c>
      <c r="G272" s="164"/>
      <c r="H272" s="165">
        <v>2.1034299999999999</v>
      </c>
      <c r="I272" s="34"/>
      <c r="J272" s="317"/>
    </row>
    <row r="273" spans="1:10" ht="14.15" customHeight="1" thickBot="1" x14ac:dyDescent="0.4">
      <c r="A273" s="51"/>
      <c r="B273" s="315"/>
      <c r="C273" s="45" t="s">
        <v>50</v>
      </c>
      <c r="D273" s="265">
        <f>D259</f>
        <v>1706</v>
      </c>
      <c r="E273" s="166">
        <f>SUM(E269:E272)</f>
        <v>6.4188100000000006</v>
      </c>
      <c r="F273" s="166">
        <f>SUM(F269:F272)</f>
        <v>1391.9373999999998</v>
      </c>
      <c r="G273" s="166">
        <f>D273-F273</f>
        <v>314.0626000000002</v>
      </c>
      <c r="H273" s="166">
        <f>H269+H270+H271+H272</f>
        <v>2065.5328100000002</v>
      </c>
      <c r="I273" s="28"/>
      <c r="J273" s="317"/>
    </row>
    <row r="274" spans="1:10" ht="14.15" customHeight="1" x14ac:dyDescent="0.35">
      <c r="A274" s="51"/>
      <c r="B274" s="315"/>
      <c r="C274" s="25"/>
      <c r="D274" s="374"/>
      <c r="E274" s="374"/>
      <c r="F274" s="374"/>
      <c r="G274" s="374"/>
      <c r="H274" s="374"/>
      <c r="I274" s="28"/>
      <c r="J274" s="317"/>
    </row>
    <row r="275" spans="1:10" ht="14.15" customHeight="1" thickBot="1" x14ac:dyDescent="0.4">
      <c r="A275" s="51"/>
      <c r="B275" s="84"/>
      <c r="C275" s="85"/>
      <c r="D275" s="85"/>
      <c r="E275" s="85"/>
      <c r="F275" s="85"/>
      <c r="G275" s="40"/>
      <c r="H275" s="85"/>
      <c r="I275" s="85"/>
      <c r="J275" s="86"/>
    </row>
    <row r="276" spans="1:10" ht="14.15" customHeight="1" thickTop="1" x14ac:dyDescent="0.35">
      <c r="A276" s="51"/>
    </row>
    <row r="277" spans="1:10" ht="14.15" customHeight="1" x14ac:dyDescent="0.35">
      <c r="A277" s="51"/>
    </row>
    <row r="278" spans="1:10" ht="14.15" customHeight="1" x14ac:dyDescent="0.35">
      <c r="A278" s="51"/>
    </row>
    <row r="279" spans="1:10" ht="14.15" customHeight="1" x14ac:dyDescent="0.35">
      <c r="A279" s="51"/>
    </row>
    <row r="280" spans="1:10" ht="14.15" customHeight="1" x14ac:dyDescent="0.35">
      <c r="A280" s="51"/>
    </row>
    <row r="281" spans="1:10" ht="14.15" customHeight="1" x14ac:dyDescent="0.35">
      <c r="A281" s="51"/>
    </row>
    <row r="282" spans="1:10" ht="14.15" customHeight="1" x14ac:dyDescent="0.35">
      <c r="A282" s="51"/>
    </row>
    <row r="283" spans="1:10" ht="30" customHeight="1" thickBot="1" x14ac:dyDescent="0.55000000000000004">
      <c r="A283" s="27"/>
      <c r="B283" s="3"/>
      <c r="C283" s="312" t="s">
        <v>41</v>
      </c>
      <c r="D283" s="1"/>
      <c r="E283" s="26"/>
      <c r="F283" s="26"/>
      <c r="G283" s="26"/>
      <c r="H283" s="26"/>
      <c r="I283" s="26"/>
      <c r="J283" s="26"/>
    </row>
    <row r="284" spans="1:10" ht="17.149999999999999" customHeight="1" thickTop="1" x14ac:dyDescent="0.35">
      <c r="B284" s="356"/>
      <c r="C284" s="357"/>
      <c r="D284" s="357"/>
      <c r="E284" s="357"/>
      <c r="F284" s="357"/>
      <c r="G284" s="357"/>
      <c r="H284" s="357"/>
      <c r="I284" s="357"/>
      <c r="J284" s="358"/>
    </row>
    <row r="285" spans="1:10" ht="6" customHeight="1" thickBot="1" x14ac:dyDescent="0.4">
      <c r="B285" s="359"/>
      <c r="C285" s="113"/>
      <c r="D285" s="113"/>
      <c r="E285" s="113"/>
      <c r="F285" s="113"/>
      <c r="G285" s="113"/>
      <c r="H285" s="113"/>
      <c r="I285" s="113"/>
      <c r="J285" s="360"/>
    </row>
    <row r="286" spans="1:10" ht="18" customHeight="1" thickBot="1" x14ac:dyDescent="0.4">
      <c r="B286" s="359"/>
      <c r="C286" s="399" t="s">
        <v>1</v>
      </c>
      <c r="D286" s="400"/>
      <c r="E286" s="399" t="s">
        <v>51</v>
      </c>
      <c r="F286" s="400"/>
      <c r="G286" s="399" t="s">
        <v>52</v>
      </c>
      <c r="H286" s="400"/>
      <c r="I286" s="113"/>
      <c r="J286" s="360"/>
    </row>
    <row r="287" spans="1:10" ht="14.25" customHeight="1" x14ac:dyDescent="0.35">
      <c r="B287" s="359"/>
      <c r="C287" s="247" t="s">
        <v>104</v>
      </c>
      <c r="D287" s="248">
        <v>30216</v>
      </c>
      <c r="E287" s="255" t="s">
        <v>4</v>
      </c>
      <c r="F287" s="256">
        <v>16706</v>
      </c>
      <c r="G287" s="249" t="s">
        <v>10</v>
      </c>
      <c r="H287" s="261">
        <v>8545</v>
      </c>
      <c r="I287" s="113"/>
      <c r="J287" s="360"/>
    </row>
    <row r="288" spans="1:10" ht="14.25" customHeight="1" x14ac:dyDescent="0.35">
      <c r="B288" s="359"/>
      <c r="C288" s="249" t="s">
        <v>42</v>
      </c>
      <c r="D288" s="250">
        <v>22198</v>
      </c>
      <c r="E288" s="257" t="s">
        <v>43</v>
      </c>
      <c r="F288" s="258">
        <v>8000</v>
      </c>
      <c r="G288" s="249" t="s">
        <v>9</v>
      </c>
      <c r="H288" s="261">
        <v>2224</v>
      </c>
      <c r="I288" s="113"/>
      <c r="J288" s="360"/>
    </row>
    <row r="289" spans="1:10" ht="14.25" customHeight="1" x14ac:dyDescent="0.35">
      <c r="B289" s="359"/>
      <c r="C289" s="249"/>
      <c r="D289" s="250"/>
      <c r="E289" s="257" t="s">
        <v>36</v>
      </c>
      <c r="F289" s="258">
        <v>5500</v>
      </c>
      <c r="G289" s="249" t="s">
        <v>44</v>
      </c>
      <c r="H289" s="261">
        <v>4571</v>
      </c>
      <c r="I289" s="113"/>
      <c r="J289" s="360"/>
    </row>
    <row r="290" spans="1:10" ht="14.15" customHeight="1" thickBot="1" x14ac:dyDescent="0.4">
      <c r="B290" s="359"/>
      <c r="C290" s="249"/>
      <c r="D290" s="250"/>
      <c r="E290" s="257"/>
      <c r="F290" s="258"/>
      <c r="G290" s="249" t="s">
        <v>45</v>
      </c>
      <c r="H290" s="261">
        <v>1366</v>
      </c>
      <c r="I290" s="113"/>
      <c r="J290" s="360"/>
    </row>
    <row r="291" spans="1:10" ht="14.15" customHeight="1" thickBot="1" x14ac:dyDescent="0.4">
      <c r="B291" s="359"/>
      <c r="C291" s="251" t="s">
        <v>29</v>
      </c>
      <c r="D291" s="252">
        <v>59512</v>
      </c>
      <c r="E291" s="259" t="s">
        <v>54</v>
      </c>
      <c r="F291" s="252">
        <f>F287+F288+F289</f>
        <v>30206</v>
      </c>
      <c r="G291" s="251" t="s">
        <v>4</v>
      </c>
      <c r="H291" s="262">
        <f>SUM(H287:H290)</f>
        <v>16706</v>
      </c>
      <c r="I291" s="113"/>
      <c r="J291" s="360"/>
    </row>
    <row r="292" spans="1:10" ht="13.15" customHeight="1" x14ac:dyDescent="0.35">
      <c r="B292" s="359"/>
      <c r="C292" s="155" t="s">
        <v>118</v>
      </c>
      <c r="D292" s="257"/>
      <c r="E292" s="257"/>
      <c r="F292" s="154"/>
      <c r="G292" s="31"/>
      <c r="H292" s="30"/>
      <c r="I292" s="30"/>
      <c r="J292" s="361"/>
    </row>
    <row r="293" spans="1:10" ht="13.15" customHeight="1" x14ac:dyDescent="0.35">
      <c r="B293" s="359"/>
      <c r="C293" s="260" t="s">
        <v>79</v>
      </c>
      <c r="D293" s="31"/>
      <c r="E293" s="31"/>
      <c r="F293" s="31"/>
      <c r="G293" s="31"/>
      <c r="H293" s="28"/>
      <c r="I293" s="28"/>
      <c r="J293" s="317"/>
    </row>
    <row r="294" spans="1:10" ht="9.75" customHeight="1" x14ac:dyDescent="0.35">
      <c r="B294" s="359"/>
      <c r="C294" s="56" t="s">
        <v>109</v>
      </c>
      <c r="D294" s="28"/>
      <c r="E294" s="28"/>
      <c r="F294" s="28"/>
      <c r="G294" s="28"/>
      <c r="H294" s="28"/>
      <c r="I294" s="28"/>
      <c r="J294" s="317"/>
    </row>
    <row r="295" spans="1:10" ht="18" customHeight="1" thickBot="1" x14ac:dyDescent="0.4">
      <c r="B295" s="359"/>
      <c r="C295" s="113"/>
      <c r="D295" s="113"/>
      <c r="E295" s="113"/>
      <c r="F295" s="113"/>
      <c r="G295" s="113"/>
      <c r="H295" s="113"/>
      <c r="I295" s="113"/>
      <c r="J295" s="360"/>
    </row>
    <row r="296" spans="1:10" ht="29.25" customHeight="1" x14ac:dyDescent="0.35">
      <c r="B296" s="318"/>
      <c r="C296" s="272" t="s">
        <v>125</v>
      </c>
      <c r="D296" s="272"/>
      <c r="E296" s="272"/>
      <c r="F296" s="272"/>
      <c r="G296" s="272"/>
      <c r="H296" s="272"/>
      <c r="I296" s="272"/>
      <c r="J296" s="319"/>
    </row>
    <row r="297" spans="1:10" ht="18.75" customHeight="1" thickBot="1" x14ac:dyDescent="0.4">
      <c r="B297" s="362"/>
      <c r="C297" s="310"/>
      <c r="D297" s="310"/>
      <c r="E297" s="310"/>
      <c r="F297" s="310"/>
      <c r="G297" s="310"/>
      <c r="H297" s="310"/>
      <c r="I297" s="310"/>
      <c r="J297" s="363"/>
    </row>
    <row r="298" spans="1:10" ht="64.5" customHeight="1" thickBot="1" x14ac:dyDescent="0.4">
      <c r="B298" s="359"/>
      <c r="C298" s="326" t="s">
        <v>17</v>
      </c>
      <c r="D298" s="327" t="s">
        <v>61</v>
      </c>
      <c r="E298" s="167" t="s">
        <v>82</v>
      </c>
      <c r="F298" s="326" t="str">
        <f>F22</f>
        <v>FANGST UKE 40</v>
      </c>
      <c r="G298" s="326" t="str">
        <f>G22</f>
        <v>FANGST T.O.M UKE 40</v>
      </c>
      <c r="H298" s="326" t="str">
        <f>H22</f>
        <v>RESTKVOTER UKE 40</v>
      </c>
      <c r="I298" s="326" t="str">
        <f>I22</f>
        <v>FANGST T.O.M. UKE 40 2020</v>
      </c>
      <c r="J298" s="360"/>
    </row>
    <row r="299" spans="1:10" ht="14.15" customHeight="1" x14ac:dyDescent="0.35">
      <c r="A299" s="27"/>
      <c r="B299" s="359"/>
      <c r="C299" s="328" t="s">
        <v>14</v>
      </c>
      <c r="D299" s="329">
        <f t="shared" ref="D299:H299" si="15">D303+D302+D301+D300</f>
        <v>16706</v>
      </c>
      <c r="E299" s="329">
        <f t="shared" si="15"/>
        <v>20688</v>
      </c>
      <c r="F299" s="375">
        <f t="shared" si="15"/>
        <v>88.378330000000005</v>
      </c>
      <c r="G299" s="375">
        <f t="shared" si="15"/>
        <v>12553.38</v>
      </c>
      <c r="H299" s="375">
        <f t="shared" si="15"/>
        <v>8134.6200000000008</v>
      </c>
      <c r="I299" s="375">
        <f>I303+I302+I301+I300</f>
        <v>26701.814969999999</v>
      </c>
      <c r="J299" s="360"/>
    </row>
    <row r="300" spans="1:10" ht="14.15" customHeight="1" x14ac:dyDescent="0.35">
      <c r="A300" s="27"/>
      <c r="B300" s="359"/>
      <c r="C300" s="331" t="s">
        <v>132</v>
      </c>
      <c r="D300" s="332">
        <v>8545</v>
      </c>
      <c r="E300" s="332">
        <v>11525</v>
      </c>
      <c r="F300" s="333"/>
      <c r="G300" s="333">
        <v>7766.9023699999998</v>
      </c>
      <c r="H300" s="333">
        <f t="shared" ref="H300:H304" si="16">E300-G300</f>
        <v>3758.0976300000002</v>
      </c>
      <c r="I300" s="333">
        <v>19026.557779999999</v>
      </c>
      <c r="J300" s="360"/>
    </row>
    <row r="301" spans="1:10" ht="14.15" customHeight="1" x14ac:dyDescent="0.35">
      <c r="A301" s="27"/>
      <c r="B301" s="359"/>
      <c r="C301" s="334" t="s">
        <v>9</v>
      </c>
      <c r="D301" s="332">
        <v>2224</v>
      </c>
      <c r="E301" s="332">
        <v>3000</v>
      </c>
      <c r="F301" s="333">
        <v>44.28</v>
      </c>
      <c r="G301" s="333">
        <v>1066.7822000000001</v>
      </c>
      <c r="H301" s="333">
        <f>E301-G301</f>
        <v>1933.2177999999999</v>
      </c>
      <c r="I301" s="333">
        <v>1929.1279500000001</v>
      </c>
      <c r="J301" s="360"/>
    </row>
    <row r="302" spans="1:10" ht="14.15" customHeight="1" x14ac:dyDescent="0.35">
      <c r="A302" s="27"/>
      <c r="B302" s="359"/>
      <c r="C302" s="334" t="s">
        <v>45</v>
      </c>
      <c r="D302" s="332">
        <v>1366</v>
      </c>
      <c r="E302" s="332">
        <v>1441</v>
      </c>
      <c r="F302" s="333">
        <v>28.00733</v>
      </c>
      <c r="G302" s="333">
        <v>1386.6381799999999</v>
      </c>
      <c r="H302" s="333">
        <f t="shared" si="16"/>
        <v>54.36182000000008</v>
      </c>
      <c r="I302" s="333">
        <v>2313.1884399999999</v>
      </c>
      <c r="J302" s="360"/>
    </row>
    <row r="303" spans="1:10" ht="14.15" customHeight="1" thickBot="1" x14ac:dyDescent="0.4">
      <c r="A303" s="27"/>
      <c r="B303" s="359"/>
      <c r="C303" s="335" t="s">
        <v>131</v>
      </c>
      <c r="D303" s="336">
        <v>4571</v>
      </c>
      <c r="E303" s="336">
        <v>4722</v>
      </c>
      <c r="F303" s="333">
        <v>16.091000000000001</v>
      </c>
      <c r="G303" s="333">
        <v>2333.0572499999998</v>
      </c>
      <c r="H303" s="333">
        <f t="shared" si="16"/>
        <v>2388.9427500000002</v>
      </c>
      <c r="I303" s="333">
        <v>3432.9407999999999</v>
      </c>
      <c r="J303" s="360"/>
    </row>
    <row r="304" spans="1:10" ht="14.15" customHeight="1" thickBot="1" x14ac:dyDescent="0.4">
      <c r="A304" s="27"/>
      <c r="B304" s="359"/>
      <c r="C304" s="337" t="s">
        <v>36</v>
      </c>
      <c r="D304" s="338">
        <v>5500</v>
      </c>
      <c r="E304" s="338">
        <v>5500</v>
      </c>
      <c r="F304" s="339">
        <v>1.9359999999999999</v>
      </c>
      <c r="G304" s="339">
        <v>2202.9506099999999</v>
      </c>
      <c r="H304" s="339">
        <f t="shared" si="16"/>
        <v>3297.0493900000001</v>
      </c>
      <c r="I304" s="339">
        <v>3880.79828</v>
      </c>
      <c r="J304" s="360"/>
    </row>
    <row r="305" spans="1:10" ht="14.15" customHeight="1" x14ac:dyDescent="0.35">
      <c r="A305" s="27"/>
      <c r="B305" s="359"/>
      <c r="C305" s="328" t="s">
        <v>15</v>
      </c>
      <c r="D305" s="329">
        <v>8000</v>
      </c>
      <c r="E305" s="329">
        <v>8000</v>
      </c>
      <c r="F305" s="330">
        <f>F307+F306</f>
        <v>34.783610000000003</v>
      </c>
      <c r="G305" s="330">
        <f>G307+G306</f>
        <v>2888.1481699999999</v>
      </c>
      <c r="H305" s="330">
        <f>E305-G305</f>
        <v>5111.8518299999996</v>
      </c>
      <c r="I305" s="330">
        <f>I307+I306</f>
        <v>4404.7872399999997</v>
      </c>
      <c r="J305" s="360"/>
    </row>
    <row r="306" spans="1:10" ht="14.15" customHeight="1" x14ac:dyDescent="0.35">
      <c r="A306" s="27"/>
      <c r="B306" s="359"/>
      <c r="C306" s="334" t="s">
        <v>27</v>
      </c>
      <c r="D306" s="340"/>
      <c r="E306" s="332"/>
      <c r="F306" s="333"/>
      <c r="G306" s="333">
        <v>12.45243</v>
      </c>
      <c r="H306" s="333"/>
      <c r="I306" s="333">
        <v>652.47580000000005</v>
      </c>
      <c r="J306" s="360"/>
    </row>
    <row r="307" spans="1:10" ht="14.15" customHeight="1" thickBot="1" x14ac:dyDescent="0.4">
      <c r="A307" s="27"/>
      <c r="B307" s="359"/>
      <c r="C307" s="341" t="s">
        <v>46</v>
      </c>
      <c r="D307" s="342"/>
      <c r="E307" s="343"/>
      <c r="F307" s="344">
        <v>34.783610000000003</v>
      </c>
      <c r="G307" s="344">
        <v>2875.6957400000001</v>
      </c>
      <c r="H307" s="344"/>
      <c r="I307" s="344">
        <v>3752.3114399999999</v>
      </c>
      <c r="J307" s="360"/>
    </row>
    <row r="308" spans="1:10" ht="14.15" customHeight="1" thickBot="1" x14ac:dyDescent="0.4">
      <c r="A308" s="27"/>
      <c r="B308" s="359"/>
      <c r="C308" s="337" t="s">
        <v>11</v>
      </c>
      <c r="D308" s="338">
        <v>10</v>
      </c>
      <c r="E308" s="338">
        <v>10</v>
      </c>
      <c r="F308" s="339"/>
      <c r="G308" s="339">
        <v>0.39150000000000001</v>
      </c>
      <c r="H308" s="339">
        <f>E308-G308</f>
        <v>9.6084999999999994</v>
      </c>
      <c r="I308" s="339">
        <v>0.69179999999999997</v>
      </c>
      <c r="J308" s="360"/>
    </row>
    <row r="309" spans="1:10" ht="14.15" customHeight="1" thickBot="1" x14ac:dyDescent="0.4">
      <c r="A309" s="27"/>
      <c r="B309" s="359"/>
      <c r="C309" s="345" t="s">
        <v>47</v>
      </c>
      <c r="D309" s="346"/>
      <c r="E309" s="347"/>
      <c r="F309" s="339">
        <v>0.28676000000000001</v>
      </c>
      <c r="G309" s="339">
        <v>41.986220000000003</v>
      </c>
      <c r="H309" s="339">
        <f>E309-G309</f>
        <v>-41.986220000000003</v>
      </c>
      <c r="I309" s="339">
        <v>61.24071</v>
      </c>
      <c r="J309" s="360"/>
    </row>
    <row r="310" spans="1:10" ht="19" thickBot="1" x14ac:dyDescent="0.4">
      <c r="A310" s="27"/>
      <c r="B310" s="359"/>
      <c r="C310" s="348" t="s">
        <v>7</v>
      </c>
      <c r="D310" s="349">
        <f t="shared" ref="D310:H310" si="17">D299+D304+D305+D308+D309</f>
        <v>30216</v>
      </c>
      <c r="E310" s="349">
        <f t="shared" si="17"/>
        <v>34198</v>
      </c>
      <c r="F310" s="350">
        <f t="shared" si="17"/>
        <v>125.38470000000002</v>
      </c>
      <c r="G310" s="350">
        <f t="shared" si="17"/>
        <v>17686.856499999998</v>
      </c>
      <c r="H310" s="350">
        <f t="shared" si="17"/>
        <v>16511.143500000002</v>
      </c>
      <c r="I310" s="350">
        <f>I299+I304+I305+I308+I309</f>
        <v>35049.332999999999</v>
      </c>
      <c r="J310" s="360"/>
    </row>
    <row r="311" spans="1:10" ht="14.15" customHeight="1" x14ac:dyDescent="0.35">
      <c r="A311" s="27"/>
      <c r="B311" s="359"/>
      <c r="C311" s="352" t="s">
        <v>130</v>
      </c>
      <c r="D311" s="353"/>
      <c r="E311" s="353"/>
      <c r="F311" s="353"/>
      <c r="G311" s="353"/>
      <c r="H311" s="324"/>
      <c r="I311" s="324"/>
      <c r="J311" s="360"/>
    </row>
    <row r="312" spans="1:10" ht="14.15" customHeight="1" x14ac:dyDescent="0.35">
      <c r="A312" s="27"/>
      <c r="B312" s="359"/>
      <c r="C312" s="155" t="s">
        <v>128</v>
      </c>
      <c r="D312" s="353"/>
      <c r="E312" s="353"/>
      <c r="F312" s="353"/>
      <c r="G312" s="353"/>
      <c r="H312" s="351"/>
      <c r="I312" s="324"/>
      <c r="J312" s="360"/>
    </row>
    <row r="313" spans="1:10" ht="14.15" customHeight="1" x14ac:dyDescent="0.35">
      <c r="A313" s="27"/>
      <c r="B313" s="359"/>
      <c r="C313" s="155" t="s">
        <v>129</v>
      </c>
      <c r="D313" s="353"/>
      <c r="E313" s="353"/>
      <c r="F313" s="353"/>
      <c r="G313" s="353"/>
      <c r="H313" s="324"/>
      <c r="I313" s="351"/>
      <c r="J313" s="360"/>
    </row>
    <row r="314" spans="1:10" ht="15.75" customHeight="1" thickBot="1" x14ac:dyDescent="0.4">
      <c r="A314" s="27"/>
      <c r="B314" s="364"/>
      <c r="C314" s="354"/>
      <c r="D314" s="355"/>
      <c r="E314" s="355"/>
      <c r="F314" s="355"/>
      <c r="G314" s="355"/>
      <c r="H314" s="355"/>
      <c r="I314" s="355"/>
      <c r="J314" s="365"/>
    </row>
    <row r="315" spans="1:10" ht="15.75" customHeight="1" thickTop="1" x14ac:dyDescent="0.35">
      <c r="A315" s="27"/>
      <c r="B315" s="113"/>
      <c r="C315" s="325"/>
      <c r="D315" s="141"/>
      <c r="E315" s="141"/>
      <c r="F315" s="141"/>
      <c r="G315" s="141"/>
      <c r="H315" s="141"/>
      <c r="I315" s="141"/>
      <c r="J315" s="113"/>
    </row>
    <row r="316" spans="1:10" ht="15.75" customHeight="1" x14ac:dyDescent="0.35">
      <c r="A316" s="27"/>
      <c r="B316" s="113"/>
      <c r="C316" s="325"/>
      <c r="D316" s="141"/>
      <c r="E316" s="141"/>
      <c r="F316" s="141"/>
      <c r="G316" s="141"/>
      <c r="H316" s="141"/>
      <c r="I316" s="141"/>
      <c r="J316" s="113"/>
    </row>
    <row r="317" spans="1:10" ht="14.15" customHeight="1" thickBot="1" x14ac:dyDescent="0.4">
      <c r="A317" s="27"/>
      <c r="D317" s="1"/>
    </row>
    <row r="318" spans="1:10" ht="14.15" customHeight="1" thickTop="1" x14ac:dyDescent="0.35">
      <c r="A318" s="27"/>
      <c r="B318" s="356"/>
      <c r="C318" s="357"/>
      <c r="D318" s="373"/>
      <c r="E318" s="357"/>
      <c r="F318" s="357"/>
      <c r="G318" s="357"/>
      <c r="H318" s="357"/>
      <c r="I318" s="357"/>
      <c r="J318" s="358"/>
    </row>
    <row r="319" spans="1:10" ht="14.15" customHeight="1" x14ac:dyDescent="0.35">
      <c r="A319" s="27"/>
      <c r="B319" s="359"/>
      <c r="C319" s="372" t="s">
        <v>72</v>
      </c>
      <c r="D319" s="2"/>
      <c r="E319" s="113"/>
      <c r="F319" s="113"/>
      <c r="G319" s="113"/>
      <c r="H319" s="113"/>
      <c r="I319" s="113"/>
      <c r="J319" s="360"/>
    </row>
    <row r="320" spans="1:10" ht="14.15" customHeight="1" thickBot="1" x14ac:dyDescent="0.4">
      <c r="A320" s="27"/>
      <c r="B320" s="359"/>
      <c r="C320" s="113"/>
      <c r="D320" s="2"/>
      <c r="E320" s="113"/>
      <c r="F320" s="113"/>
      <c r="G320" s="113"/>
      <c r="H320" s="113"/>
      <c r="I320" s="113"/>
      <c r="J320" s="360"/>
    </row>
    <row r="321" spans="1:10" ht="14.15" customHeight="1" thickBot="1" x14ac:dyDescent="0.4">
      <c r="A321" s="27"/>
      <c r="B321" s="359"/>
      <c r="C321" s="399" t="s">
        <v>1</v>
      </c>
      <c r="D321" s="400"/>
      <c r="E321" s="113"/>
      <c r="F321" s="113"/>
      <c r="G321" s="113"/>
      <c r="H321" s="113"/>
      <c r="I321" s="113"/>
      <c r="J321" s="360"/>
    </row>
    <row r="322" spans="1:10" ht="14.15" customHeight="1" x14ac:dyDescent="0.35">
      <c r="A322" s="27"/>
      <c r="B322" s="359"/>
      <c r="C322" s="247" t="s">
        <v>107</v>
      </c>
      <c r="D322" s="248">
        <v>2528</v>
      </c>
      <c r="E322" s="113"/>
      <c r="F322" s="113"/>
      <c r="G322" s="113"/>
      <c r="H322" s="113"/>
      <c r="I322" s="113"/>
      <c r="J322" s="360"/>
    </row>
    <row r="323" spans="1:10" ht="14.15" customHeight="1" x14ac:dyDescent="0.35">
      <c r="A323" s="27"/>
      <c r="B323" s="359"/>
      <c r="C323" s="249" t="s">
        <v>42</v>
      </c>
      <c r="D323" s="250">
        <v>3465</v>
      </c>
      <c r="E323" s="113"/>
      <c r="F323" s="113"/>
      <c r="G323" s="113"/>
      <c r="H323" s="113"/>
      <c r="I323" s="113"/>
      <c r="J323" s="360"/>
    </row>
    <row r="324" spans="1:10" ht="14.15" customHeight="1" thickBot="1" x14ac:dyDescent="0.4">
      <c r="A324" s="27"/>
      <c r="B324" s="359"/>
      <c r="C324" s="249" t="s">
        <v>26</v>
      </c>
      <c r="D324" s="250">
        <v>123</v>
      </c>
      <c r="E324" s="113"/>
      <c r="F324" s="113"/>
      <c r="G324" s="113"/>
      <c r="H324" s="113"/>
      <c r="I324" s="113"/>
      <c r="J324" s="360"/>
    </row>
    <row r="325" spans="1:10" ht="14.15" customHeight="1" thickBot="1" x14ac:dyDescent="0.4">
      <c r="A325" s="27"/>
      <c r="B325" s="359"/>
      <c r="C325" s="251" t="s">
        <v>29</v>
      </c>
      <c r="D325" s="252">
        <f>SUM(D322:D324)</f>
        <v>6116</v>
      </c>
      <c r="E325" s="113"/>
      <c r="F325" s="113"/>
      <c r="G325" s="113"/>
      <c r="H325" s="113"/>
      <c r="I325" s="113"/>
      <c r="J325" s="360"/>
    </row>
    <row r="326" spans="1:10" ht="14.15" customHeight="1" x14ac:dyDescent="0.35">
      <c r="A326" s="27"/>
      <c r="B326" s="359"/>
      <c r="C326" s="263" t="s">
        <v>112</v>
      </c>
      <c r="D326" s="258"/>
      <c r="E326" s="113"/>
      <c r="F326" s="113"/>
      <c r="G326" s="113"/>
      <c r="H326" s="113"/>
      <c r="I326" s="113"/>
      <c r="J326" s="360"/>
    </row>
    <row r="327" spans="1:10" ht="14.15" customHeight="1" x14ac:dyDescent="0.35">
      <c r="A327" s="27"/>
      <c r="B327" s="359"/>
      <c r="C327" s="56" t="s">
        <v>110</v>
      </c>
      <c r="D327" s="257"/>
      <c r="E327" s="113"/>
      <c r="F327" s="113"/>
      <c r="G327" s="113"/>
      <c r="H327" s="113"/>
      <c r="I327" s="113"/>
      <c r="J327" s="360"/>
    </row>
    <row r="328" spans="1:10" ht="14.15" customHeight="1" x14ac:dyDescent="0.35">
      <c r="A328" s="27"/>
      <c r="B328" s="359"/>
      <c r="C328" s="113"/>
      <c r="D328" s="2"/>
      <c r="E328" s="113"/>
      <c r="F328" s="113"/>
      <c r="G328" s="113"/>
      <c r="H328" s="113"/>
      <c r="I328" s="113"/>
      <c r="J328" s="360"/>
    </row>
    <row r="329" spans="1:10" ht="14.15" customHeight="1" thickBot="1" x14ac:dyDescent="0.4">
      <c r="A329" s="27"/>
      <c r="B329" s="359"/>
      <c r="C329" s="113"/>
      <c r="D329" s="113"/>
      <c r="E329" s="113"/>
      <c r="F329" s="113"/>
      <c r="G329" s="113"/>
      <c r="H329" s="113"/>
      <c r="I329" s="113"/>
      <c r="J329" s="360"/>
    </row>
    <row r="330" spans="1:10" ht="29.25" customHeight="1" thickBot="1" x14ac:dyDescent="0.4">
      <c r="A330" s="27"/>
      <c r="B330" s="318"/>
      <c r="C330" s="272" t="s">
        <v>125</v>
      </c>
      <c r="D330" s="272"/>
      <c r="E330" s="272"/>
      <c r="F330" s="272"/>
      <c r="G330" s="272"/>
      <c r="H330" s="272"/>
      <c r="I330" s="272"/>
      <c r="J330" s="319"/>
    </row>
    <row r="331" spans="1:10" ht="78" customHeight="1" thickBot="1" x14ac:dyDescent="0.4">
      <c r="A331" s="303"/>
      <c r="B331" s="362"/>
      <c r="C331" s="327" t="s">
        <v>73</v>
      </c>
      <c r="D331" s="366" t="s">
        <v>74</v>
      </c>
      <c r="E331" s="327" t="str">
        <f>F22</f>
        <v>FANGST UKE 40</v>
      </c>
      <c r="F331" s="327" t="str">
        <f>G22</f>
        <v>FANGST T.O.M UKE 40</v>
      </c>
      <c r="G331" s="367" t="str">
        <f>H22</f>
        <v>RESTKVOTER UKE 40</v>
      </c>
      <c r="H331" s="327" t="str">
        <f>I22</f>
        <v>FANGST T.O.M. UKE 40 2020</v>
      </c>
      <c r="I331" s="310"/>
      <c r="J331" s="363"/>
    </row>
    <row r="332" spans="1:10" ht="14.15" customHeight="1" thickBot="1" x14ac:dyDescent="0.4">
      <c r="A332" s="303"/>
      <c r="B332" s="359"/>
      <c r="C332" s="337" t="s">
        <v>75</v>
      </c>
      <c r="D332" s="393">
        <v>1685</v>
      </c>
      <c r="E332" s="382">
        <f>E334+E333</f>
        <v>0</v>
      </c>
      <c r="F332" s="382">
        <f>F334+F333</f>
        <v>1827.08673</v>
      </c>
      <c r="G332" s="396">
        <f>D332-F332</f>
        <v>-142.08672999999999</v>
      </c>
      <c r="H332" s="382">
        <f>SUM(H333:H334)</f>
        <v>1914.2534299999998</v>
      </c>
      <c r="I332" s="113"/>
      <c r="J332" s="360"/>
    </row>
    <row r="333" spans="1:10" ht="14.15" customHeight="1" thickBot="1" x14ac:dyDescent="0.4">
      <c r="A333" s="27"/>
      <c r="B333" s="359"/>
      <c r="C333" s="368" t="s">
        <v>65</v>
      </c>
      <c r="D333" s="394"/>
      <c r="E333" s="383"/>
      <c r="F333" s="383">
        <v>1518.92318</v>
      </c>
      <c r="G333" s="397"/>
      <c r="H333" s="383">
        <v>1555.7296899999999</v>
      </c>
      <c r="I333" s="113"/>
      <c r="J333" s="360"/>
    </row>
    <row r="334" spans="1:10" ht="14.15" customHeight="1" thickBot="1" x14ac:dyDescent="0.4">
      <c r="A334" s="27"/>
      <c r="B334" s="359"/>
      <c r="C334" s="368" t="s">
        <v>66</v>
      </c>
      <c r="D334" s="395"/>
      <c r="E334" s="384"/>
      <c r="F334" s="384">
        <v>308.16354999999999</v>
      </c>
      <c r="G334" s="398"/>
      <c r="H334" s="384">
        <v>358.52373999999998</v>
      </c>
      <c r="I334" s="113"/>
      <c r="J334" s="360"/>
    </row>
    <row r="335" spans="1:10" ht="14.15" customHeight="1" thickBot="1" x14ac:dyDescent="0.4">
      <c r="A335" s="27"/>
      <c r="B335" s="359"/>
      <c r="C335" s="337" t="s">
        <v>76</v>
      </c>
      <c r="D335" s="393">
        <v>1240</v>
      </c>
      <c r="E335" s="382">
        <f>SUM(E336:E337)</f>
        <v>0</v>
      </c>
      <c r="F335" s="382">
        <f>SUM(F336:F337)</f>
        <v>1302.8382999999999</v>
      </c>
      <c r="G335" s="396">
        <f>D335-F335</f>
        <v>-62.83829999999989</v>
      </c>
      <c r="H335" s="382">
        <f>SUM(H336:H337)</f>
        <v>1675.2456500000001</v>
      </c>
      <c r="I335" s="113"/>
      <c r="J335" s="360"/>
    </row>
    <row r="336" spans="1:10" ht="14.15" customHeight="1" thickBot="1" x14ac:dyDescent="0.4">
      <c r="A336" s="27"/>
      <c r="B336" s="359"/>
      <c r="C336" s="368" t="s">
        <v>65</v>
      </c>
      <c r="D336" s="394"/>
      <c r="E336" s="369"/>
      <c r="F336" s="369">
        <v>1056.9746</v>
      </c>
      <c r="G336" s="397"/>
      <c r="H336" s="369">
        <v>1358.1619000000001</v>
      </c>
      <c r="I336" s="113"/>
      <c r="J336" s="360"/>
    </row>
    <row r="337" spans="1:10" ht="14.15" customHeight="1" thickBot="1" x14ac:dyDescent="0.4">
      <c r="A337" s="27"/>
      <c r="B337" s="359"/>
      <c r="C337" s="368" t="s">
        <v>66</v>
      </c>
      <c r="D337" s="395"/>
      <c r="E337" s="369"/>
      <c r="F337" s="369">
        <v>245.86369999999999</v>
      </c>
      <c r="G337" s="398"/>
      <c r="H337" s="369">
        <v>317.08375000000001</v>
      </c>
      <c r="I337" s="113"/>
      <c r="J337" s="360"/>
    </row>
    <row r="338" spans="1:10" ht="14.15" customHeight="1" thickBot="1" x14ac:dyDescent="0.4">
      <c r="A338" s="27"/>
      <c r="B338" s="359"/>
      <c r="C338" s="337" t="s">
        <v>77</v>
      </c>
      <c r="D338" s="393">
        <v>1240</v>
      </c>
      <c r="E338" s="389">
        <f>SUM(E339:E340)</f>
        <v>58.479680000000002</v>
      </c>
      <c r="F338" s="389">
        <f>SUM(F339:F340)</f>
        <v>365.33897999999999</v>
      </c>
      <c r="G338" s="396">
        <f>D338-F338</f>
        <v>874.66102000000001</v>
      </c>
      <c r="H338" s="389">
        <f>SUM(H339:H340)</f>
        <v>497.06335000000001</v>
      </c>
      <c r="I338" s="113"/>
      <c r="J338" s="360"/>
    </row>
    <row r="339" spans="1:10" ht="14.15" customHeight="1" thickBot="1" x14ac:dyDescent="0.4">
      <c r="A339" s="27"/>
      <c r="B339" s="359"/>
      <c r="C339" s="368" t="s">
        <v>65</v>
      </c>
      <c r="D339" s="394"/>
      <c r="E339" s="369">
        <v>51.460500000000003</v>
      </c>
      <c r="F339" s="369">
        <v>311.23149999999998</v>
      </c>
      <c r="G339" s="397"/>
      <c r="H339" s="369">
        <v>411.83447000000001</v>
      </c>
      <c r="I339" s="113"/>
      <c r="J339" s="360"/>
    </row>
    <row r="340" spans="1:10" ht="14.15" customHeight="1" thickBot="1" x14ac:dyDescent="0.4">
      <c r="A340" s="27"/>
      <c r="B340" s="359"/>
      <c r="C340" s="368" t="s">
        <v>66</v>
      </c>
      <c r="D340" s="395"/>
      <c r="E340" s="385">
        <v>7.0191800000000004</v>
      </c>
      <c r="F340" s="385">
        <v>54.107480000000002</v>
      </c>
      <c r="G340" s="398"/>
      <c r="H340" s="385">
        <v>85.228880000000004</v>
      </c>
      <c r="I340" s="113"/>
      <c r="J340" s="360"/>
    </row>
    <row r="341" spans="1:10" ht="14.15" customHeight="1" thickBot="1" x14ac:dyDescent="0.4">
      <c r="A341" s="27"/>
      <c r="B341" s="359"/>
      <c r="C341" s="345" t="s">
        <v>53</v>
      </c>
      <c r="D341" s="370"/>
      <c r="E341" s="386"/>
      <c r="F341" s="386"/>
      <c r="G341" s="376"/>
      <c r="H341" s="386"/>
      <c r="I341" s="113"/>
      <c r="J341" s="360"/>
    </row>
    <row r="342" spans="1:10" ht="14.15" customHeight="1" thickBot="1" x14ac:dyDescent="0.4">
      <c r="A342" s="27"/>
      <c r="B342" s="359"/>
      <c r="C342" s="348" t="s">
        <v>50</v>
      </c>
      <c r="D342" s="371">
        <f>D332+D335+D338</f>
        <v>4165</v>
      </c>
      <c r="E342" s="387">
        <f>E332+E335+E338+E341</f>
        <v>58.479680000000002</v>
      </c>
      <c r="F342" s="387">
        <f>F332+F335+F338+F341</f>
        <v>3495.2640099999999</v>
      </c>
      <c r="G342" s="377">
        <f>SUM(G332:G341)</f>
        <v>669.73599000000013</v>
      </c>
      <c r="H342" s="387">
        <f>H332+H335+H338+H341</f>
        <v>4086.5624299999995</v>
      </c>
      <c r="I342" s="113"/>
      <c r="J342" s="360"/>
    </row>
    <row r="343" spans="1:10" ht="14.15" customHeight="1" x14ac:dyDescent="0.35">
      <c r="A343" s="27"/>
      <c r="B343" s="359"/>
      <c r="C343" s="113"/>
      <c r="D343" s="2"/>
      <c r="E343" s="113"/>
      <c r="F343" s="113"/>
      <c r="G343" s="113"/>
      <c r="H343" s="113"/>
      <c r="I343" s="113"/>
      <c r="J343" s="360"/>
    </row>
    <row r="344" spans="1:10" ht="14.15" customHeight="1" thickBot="1" x14ac:dyDescent="0.4">
      <c r="A344" s="27"/>
      <c r="B344" s="364"/>
      <c r="C344" s="121"/>
      <c r="D344" s="89"/>
      <c r="E344" s="121"/>
      <c r="F344" s="121"/>
      <c r="G344" s="121"/>
      <c r="H344" s="121"/>
      <c r="I344" s="121"/>
      <c r="J344" s="365"/>
    </row>
    <row r="345" spans="1:10" ht="0" hidden="1" customHeight="1" x14ac:dyDescent="0.35"/>
    <row r="346" spans="1:10" ht="0" hidden="1" customHeight="1" x14ac:dyDescent="0.35"/>
    <row r="347" spans="1:10" ht="0" hidden="1" customHeight="1" x14ac:dyDescent="0.35"/>
    <row r="348" spans="1:10" ht="0" hidden="1" customHeight="1" x14ac:dyDescent="0.35"/>
    <row r="349" spans="1:10" ht="0" hidden="1" customHeight="1" x14ac:dyDescent="0.35"/>
    <row r="350" spans="1:10" ht="0" hidden="1" customHeight="1" x14ac:dyDescent="0.35"/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6553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C51:H51"/>
    <mergeCell ref="C131:D131"/>
    <mergeCell ref="E131:F131"/>
    <mergeCell ref="G131:H131"/>
    <mergeCell ref="G187:G188"/>
    <mergeCell ref="B2:J2"/>
    <mergeCell ref="B9:J9"/>
    <mergeCell ref="C11:D11"/>
    <mergeCell ref="E11:F11"/>
    <mergeCell ref="G11:H11"/>
    <mergeCell ref="C204:D204"/>
    <mergeCell ref="G54:G58"/>
    <mergeCell ref="D54:D58"/>
    <mergeCell ref="C286:D286"/>
    <mergeCell ref="E286:F286"/>
    <mergeCell ref="G286:H286"/>
    <mergeCell ref="D269:D270"/>
    <mergeCell ref="G269:G270"/>
    <mergeCell ref="C94:D94"/>
    <mergeCell ref="E94:F94"/>
    <mergeCell ref="G94:H94"/>
    <mergeCell ref="C258:D258"/>
    <mergeCell ref="C197:G197"/>
    <mergeCell ref="C177:D177"/>
    <mergeCell ref="D187:D188"/>
    <mergeCell ref="D338:D340"/>
    <mergeCell ref="G338:G340"/>
    <mergeCell ref="C321:D321"/>
    <mergeCell ref="D332:D334"/>
    <mergeCell ref="G332:G334"/>
    <mergeCell ref="D335:D337"/>
    <mergeCell ref="G335:G337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2"/>
  <headerFooter>
    <oddHeader xml:space="preserve">&amp;LForeløpig statistikk&amp;C&amp;"-,Fet"&amp;12Pr. uke 40
&amp;"-,Normal"&amp;11(iht. motatte landings- og sluttsedler fra fiskesalgslagene; alle tallstørrelser i hele tonn)&amp;R10.10.2021
</oddHeader>
    <oddFooter>&amp;LFiskeridirektoratet&amp;CReguleringsseksjonen&amp;RAlejandro Maldonado</oddFooter>
  </headerFooter>
  <rowBreaks count="2" manualBreakCount="2">
    <brk id="88" max="16383" man="1"/>
    <brk id="17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UKE_40_2021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Synnøve Liabø</dc:creator>
  <cp:keywords>torsk, hyse, sei, blåkveite, kvote, fangst</cp:keywords>
  <cp:lastModifiedBy>Borgny Brørvik</cp:lastModifiedBy>
  <cp:lastPrinted>2021-09-13T12:24:16Z</cp:lastPrinted>
  <dcterms:created xsi:type="dcterms:W3CDTF">2011-07-06T12:13:20Z</dcterms:created>
  <dcterms:modified xsi:type="dcterms:W3CDTF">2021-10-12T07:52:31Z</dcterms:modified>
</cp:coreProperties>
</file>