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3020" tabRatio="419"/>
  </bookViews>
  <sheets>
    <sheet name="UKE_30_2015" sheetId="1" r:id="rId1"/>
  </sheets>
  <definedNames>
    <definedName name="_xlnm.Print_Area" localSheetId="0">UKE_30_2015!$A$1:$L$217</definedName>
    <definedName name="Z_14D440E4_F18A_4F78_9989_38C1B133222D_.wvu.Cols" localSheetId="0" hidden="1">UKE_30_2015!#REF!</definedName>
    <definedName name="Z_14D440E4_F18A_4F78_9989_38C1B133222D_.wvu.PrintArea" localSheetId="0" hidden="1">UKE_30_2015!$B$1:$L$217</definedName>
    <definedName name="Z_14D440E4_F18A_4F78_9989_38C1B133222D_.wvu.Rows" localSheetId="0" hidden="1">UKE_30_2015!$329:$1048576,UKE_30_2015!$218:$328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32" i="1" l="1"/>
  <c r="F33" i="1"/>
  <c r="E21" i="1" l="1"/>
  <c r="F134" i="1" l="1"/>
  <c r="E134" i="1"/>
  <c r="H214" i="1" l="1"/>
  <c r="G42" i="1"/>
  <c r="F214" i="1" l="1"/>
  <c r="E189" i="1"/>
  <c r="F189" i="1"/>
  <c r="D92" i="1"/>
  <c r="F81" i="1"/>
  <c r="E32" i="1" l="1"/>
  <c r="H189" i="1" l="1"/>
  <c r="H134" i="1"/>
  <c r="F34" i="1"/>
  <c r="F32" i="1" l="1"/>
  <c r="H37" i="1" l="1"/>
  <c r="F30" i="1"/>
  <c r="G100" i="1" l="1"/>
  <c r="H63" i="1" l="1"/>
  <c r="H69" i="1" s="1"/>
  <c r="E25" i="1" l="1"/>
  <c r="G141" i="1"/>
  <c r="F63" i="1"/>
  <c r="H163" i="1" l="1"/>
  <c r="G214" i="1" l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8" i="1"/>
  <c r="G97" i="1"/>
  <c r="G96" i="1"/>
  <c r="G95" i="1"/>
  <c r="G94" i="1"/>
  <c r="G93" i="1"/>
  <c r="H92" i="1"/>
  <c r="H91" i="1" s="1"/>
  <c r="F92" i="1"/>
  <c r="F91" i="1" s="1"/>
  <c r="E92" i="1"/>
  <c r="E91" i="1" s="1"/>
  <c r="D91" i="1"/>
  <c r="G90" i="1"/>
  <c r="G89" i="1"/>
  <c r="H88" i="1"/>
  <c r="F88" i="1"/>
  <c r="E88" i="1"/>
  <c r="D88" i="1"/>
  <c r="H87" i="1"/>
  <c r="G87" i="1"/>
  <c r="F87" i="1"/>
  <c r="E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D32" i="1"/>
  <c r="H31" i="1"/>
  <c r="H30" i="1"/>
  <c r="H29" i="1"/>
  <c r="H28" i="1"/>
  <c r="H27" i="1"/>
  <c r="H26" i="1"/>
  <c r="I25" i="1"/>
  <c r="F25" i="1"/>
  <c r="D25" i="1"/>
  <c r="D24" i="1"/>
  <c r="D42" i="1" s="1"/>
  <c r="H23" i="1"/>
  <c r="H22" i="1"/>
  <c r="I21" i="1"/>
  <c r="F21" i="1"/>
  <c r="D21" i="1"/>
  <c r="H14" i="1"/>
  <c r="F14" i="1"/>
  <c r="D14" i="1"/>
  <c r="G123" i="1" l="1"/>
  <c r="D104" i="1"/>
  <c r="H104" i="1"/>
  <c r="I24" i="1"/>
  <c r="I42" i="1" s="1"/>
  <c r="G92" i="1"/>
  <c r="G91" i="1" s="1"/>
  <c r="E104" i="1"/>
  <c r="G88" i="1"/>
  <c r="E24" i="1"/>
  <c r="E42" i="1" s="1"/>
  <c r="H21" i="1"/>
  <c r="H32" i="1"/>
  <c r="H25" i="1"/>
  <c r="G129" i="1"/>
  <c r="F128" i="1"/>
  <c r="G128" i="1" s="1"/>
  <c r="H142" i="1"/>
  <c r="F104" i="1"/>
  <c r="G63" i="1"/>
  <c r="F24" i="1"/>
  <c r="F42" i="1" s="1"/>
  <c r="G180" i="1"/>
  <c r="G192" i="1" s="1"/>
  <c r="G142" i="1" l="1"/>
  <c r="F142" i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<sst xmlns="http://schemas.openxmlformats.org/spreadsheetml/2006/main" count="233" uniqueCount="116">
  <si>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</si>
  <si>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</si>
  <si>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</si>
  <si>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</si>
  <si>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</si>
  <si>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</si>
  <si>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</si>
  <si>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</si>
  <si>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</si>
  <si>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</si>
  <si>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</si>
  <si>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</si>
  <si>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</si>
  <si>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</si>
  <si>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</si>
  <si>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</si>
  <si>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</si>
  <si>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</si>
  <si>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</si>
  <si>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</si>
  <si>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</si>
  <si>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</si>
  <si>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</si>
  <si>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</si>
  <si>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</si>
  <si>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</si>
  <si>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</si>
  <si>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</si>
  <si>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</si>
  <si>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</si>
  <si>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</si>
  <si>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</si>
  <si>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</si>
  <si>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</si>
  <si>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</si>
  <si>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</si>
  <si>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</si>
  <si>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</si>
  <si>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</si>
  <si>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</si>
  <si>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</si>
  <si>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</si>
  <si>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</si>
  <si>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</si>
  <si>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</si>
  <si>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</si>
  <si>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</si>
  <si>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</si>
  <si>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</si>
  <si>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</si>
  <si>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</si>
  <si>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</si>
  <si>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</si>
  <si>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</si>
  <si>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</si>
  <si>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</si>
  <si>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</si>
  <si>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</si>
  <si>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</si>
  <si>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</si>
  <si>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</si>
  <si>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</si>
  <si>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</si>
  <si>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</si>
  <si>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</si>
  <si>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</si>
  <si>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</si>
  <si>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</si>
  <si>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</si>
  <si>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</si>
  <si>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</si>
  <si>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</si>
  <si>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</si>
  <si>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</si>
  <si>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</si>
  <si>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</si>
  <si>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</si>
  <si>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</si>
  <si>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</si>
  <si>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</si>
  <si>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</si>
  <si>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</si>
  <si>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</si>
  <si>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</si>
  <si>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</si>
  <si>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</si>
  <si>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</si>
  <si>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</si>
  <si>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</si>
  <si>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</si>
  <si>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</si>
  <si>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</si>
  <si>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</si>
  <si>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</si>
  <si>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</si>
  <si>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</si>
  <si>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</si>
  <si>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</si>
  <si>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</si>
  <si>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</si>
  <si>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</si>
  <si>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</si>
  <si>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</si>
  <si>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</si>
  <si>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</si>
  <si>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</si>
  <si>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</si>
  <si>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</si>
  <si>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109 824 tonn</t>
    </r>
  </si>
  <si>
    <t>Det er avsatt 548 tonn til forsknings- og undervisningssformål og 300 tonn til fangst innenfor ungdomsfiskeordningen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</si>
  <si>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36 tonn, men det legges til grunn at hele avsetningen tas</t>
    </r>
  </si>
  <si>
    <t>LANDET KVANTUM UKE 30</t>
  </si>
  <si>
    <t>LANDET KVANTUM T.O.M UKE 30</t>
  </si>
  <si>
    <t>LANDET KVANTUM T.O.M. UKE 30 2014</t>
  </si>
  <si>
    <r>
      <t xml:space="preserve">3 </t>
    </r>
    <r>
      <rPr>
        <sz val="9"/>
        <color theme="1"/>
        <rFont val="Calibri"/>
        <family val="2"/>
      </rPr>
      <t>Registrert rekreasjonsfiske utgjør 719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</si>
  <si>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199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</si>
</sst>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3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2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7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11" fillId="0" borderId="54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23" fillId="0" borderId="63" xfId="0" applyFont="1" applyBorder="1" applyAlignment="1">
      <alignment vertical="center" wrapText="1"/>
    </xf>
    <xf numFmtId="0" fontId="24" fillId="4" borderId="65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4" xfId="1" applyNumberFormat="1" applyFont="1" applyFill="1" applyBorder="1" applyAlignment="1">
      <alignment vertical="center"/>
    </xf>
    <xf numFmtId="3" fontId="23" fillId="0" borderId="62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1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23" fillId="0" borderId="53" xfId="0" applyNumberFormat="1" applyFont="1" applyBorder="1" applyAlignment="1">
      <alignment vertical="center" wrapText="1"/>
    </xf>
    <xf numFmtId="3" fontId="11" fillId="0" borderId="54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5" fillId="0" borderId="59" xfId="0" applyNumberFormat="1" applyFont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12" fillId="0" borderId="59" xfId="0" applyNumberFormat="1" applyFont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6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7" xfId="0" applyNumberFormat="1" applyFont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5" fillId="0" borderId="55" xfId="0" applyNumberFormat="1" applyFont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12" fillId="0" borderId="54" xfId="0" applyNumberFormat="1" applyFont="1" applyBorder="1" applyAlignment="1">
      <alignment vertical="center" wrapText="1"/>
    </xf>
    <xf numFmtId="3" fontId="12" fillId="0" borderId="55" xfId="0" applyNumberFormat="1" applyFont="1" applyBorder="1" applyAlignment="1">
      <alignment vertical="center" wrapText="1"/>
    </xf>
    <xf numFmtId="3" fontId="22" fillId="0" borderId="5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55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23" fillId="0" borderId="53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5" fillId="0" borderId="59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1" fillId="0" borderId="59" xfId="0" applyNumberFormat="1" applyFont="1" applyFill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3" fillId="0" borderId="66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22" fillId="0" borderId="28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5" fillId="0" borderId="54" xfId="0" applyNumberFormat="1" applyFont="1" applyFill="1" applyBorder="1" applyAlignment="1">
      <alignment vertical="center" wrapText="1"/>
    </xf>
    <xf numFmtId="3" fontId="5" fillId="0" borderId="55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1" fillId="0" borderId="5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11" fillId="0" borderId="80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5" fillId="0" borderId="79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8" fillId="4" borderId="77" xfId="0" applyNumberFormat="1" applyFont="1" applyFill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12" fillId="0" borderId="56" xfId="0" applyNumberFormat="1" applyFont="1" applyFill="1" applyBorder="1" applyAlignment="1">
      <alignment vertical="center" wrapText="1"/>
    </xf>
    <xf numFmtId="3" fontId="55" fillId="0" borderId="54" xfId="0" applyNumberFormat="1" applyFont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0" fillId="0" borderId="80" xfId="0" applyNumberFormat="1" applyFont="1" applyFill="1" applyBorder="1" applyAlignment="1">
      <alignment vertical="center"/>
    </xf>
    <xf numFmtId="3" fontId="0" fillId="0" borderId="82" xfId="0" applyNumberFormat="1" applyFont="1" applyFill="1" applyBorder="1" applyAlignment="1">
      <alignment vertical="center"/>
    </xf>
    <xf numFmtId="3" fontId="22" fillId="0" borderId="82" xfId="0" applyNumberFormat="1" applyFont="1" applyFill="1" applyBorder="1" applyAlignment="1">
      <alignment vertical="center"/>
    </xf>
    <xf numFmtId="3" fontId="22" fillId="0" borderId="78" xfId="0" applyNumberFormat="1" applyFont="1" applyFill="1" applyBorder="1" applyAlignment="1">
      <alignment vertical="center"/>
    </xf>
    <xf numFmtId="0" fontId="24" fillId="4" borderId="83" xfId="0" applyFont="1" applyFill="1" applyBorder="1" applyAlignment="1">
      <alignment horizontal="center" vertical="center" wrapText="1"/>
    </xf>
    <xf numFmtId="3" fontId="0" fillId="0" borderId="79" xfId="0" applyNumberFormat="1" applyFont="1" applyFill="1" applyBorder="1" applyAlignment="1">
      <alignment vertical="center"/>
    </xf>
    <xf numFmtId="3" fontId="22" fillId="0" borderId="77" xfId="0" applyNumberFormat="1" applyFont="1" applyFill="1" applyBorder="1" applyAlignment="1">
      <alignment vertical="center"/>
    </xf>
    <xf numFmtId="164" fontId="58" fillId="0" borderId="66" xfId="1" applyNumberFormat="1" applyFont="1" applyBorder="1" applyAlignment="1">
      <alignment vertical="top"/>
    </xf>
    <xf numFmtId="164" fontId="58" fillId="0" borderId="67" xfId="1" applyNumberFormat="1" applyFont="1" applyBorder="1" applyAlignment="1">
      <alignment vertical="top"/>
    </xf>
    <xf numFmtId="164" fontId="58" fillId="0" borderId="66" xfId="1" applyNumberFormat="1" applyFont="1" applyBorder="1"/>
    <xf numFmtId="164" fontId="17" fillId="0" borderId="66" xfId="1" applyNumberFormat="1" applyFont="1" applyBorder="1" applyAlignment="1">
      <alignment vertical="top"/>
    </xf>
    <xf numFmtId="3" fontId="0" fillId="0" borderId="58" xfId="0" applyNumberFormat="1" applyFont="1" applyFill="1" applyBorder="1" applyAlignment="1">
      <alignment vertical="center"/>
    </xf>
    <xf numFmtId="0" fontId="11" fillId="0" borderId="84" xfId="0" applyFont="1" applyBorder="1" applyAlignment="1">
      <alignment horizontal="center" vertical="center" wrapText="1"/>
    </xf>
    <xf numFmtId="3" fontId="11" fillId="0" borderId="85" xfId="0" applyNumberFormat="1" applyFont="1" applyBorder="1" applyAlignment="1">
      <alignment vertical="center" wrapText="1"/>
    </xf>
    <xf numFmtId="3" fontId="11" fillId="0" borderId="86" xfId="0" applyNumberFormat="1" applyFont="1" applyBorder="1" applyAlignment="1">
      <alignment vertical="center" wrapText="1"/>
    </xf>
    <xf numFmtId="0" fontId="5" fillId="0" borderId="87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88" xfId="0" applyFont="1" applyBorder="1" applyAlignment="1">
      <alignment vertical="center"/>
    </xf>
    <xf numFmtId="3" fontId="22" fillId="0" borderId="61" xfId="0" applyNumberFormat="1" applyFont="1" applyFill="1" applyBorder="1" applyAlignment="1">
      <alignment horizontal="right" vertical="center"/>
    </xf>
    <xf numFmtId="164" fontId="17" fillId="0" borderId="67" xfId="1" applyNumberFormat="1" applyFont="1" applyBorder="1" applyAlignment="1">
      <alignment horizontal="right" vertical="top"/>
    </xf>
    <xf numFmtId="3" fontId="0" fillId="0" borderId="60" xfId="0" applyNumberFormat="1" applyFont="1" applyFill="1" applyBorder="1" applyAlignment="1">
      <alignment horizontal="right" vertical="center"/>
    </xf>
    <xf numFmtId="3" fontId="22" fillId="0" borderId="60" xfId="0" applyNumberFormat="1" applyFont="1" applyFill="1" applyBorder="1" applyAlignment="1">
      <alignment horizontal="right" vertical="center"/>
    </xf>
    <xf numFmtId="3" fontId="0" fillId="0" borderId="67" xfId="0" applyNumberFormat="1" applyFont="1" applyFill="1" applyBorder="1" applyAlignment="1">
      <alignment horizontal="right" vertical="center"/>
    </xf>
    <xf numFmtId="3" fontId="0" fillId="0" borderId="59" xfId="0" applyNumberFormat="1" applyFont="1" applyFill="1" applyBorder="1" applyAlignment="1">
      <alignment horizontal="right" vertical="center"/>
    </xf>
    <xf numFmtId="3" fontId="22" fillId="0" borderId="17" xfId="0" applyNumberFormat="1" applyFont="1" applyFill="1" applyBorder="1" applyAlignment="1">
      <alignment horizontal="right" vertical="center"/>
    </xf>
    <xf numFmtId="3" fontId="8" fillId="4" borderId="17" xfId="0" applyNumberFormat="1" applyFont="1" applyFill="1" applyBorder="1" applyAlignment="1">
      <alignment horizontal="righ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5" xfId="0" applyNumberFormat="1" applyFont="1" applyBorder="1" applyAlignment="1">
      <alignment vertical="center" wrapText="1"/>
    </xf>
    <xf numFmtId="3" fontId="43" fillId="0" borderId="69" xfId="0" applyNumberFormat="1" applyFont="1" applyBorder="1" applyAlignment="1">
      <alignment vertical="center" wrapText="1"/>
    </xf>
    <xf numFmtId="3" fontId="43" fillId="0" borderId="70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8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zoomScale="115" zoomScaleNormal="115" zoomScalePageLayoutView="115" workbookViewId="0">
      <selection activeCell="H214" sqref="H214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02" t="s">
        <v>96</v>
      </c>
      <c r="C2" s="403"/>
      <c r="D2" s="403"/>
      <c r="E2" s="403"/>
      <c r="F2" s="403"/>
      <c r="G2" s="403"/>
      <c r="H2" s="403"/>
      <c r="I2" s="403"/>
      <c r="J2" s="403"/>
      <c r="K2" s="404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405" t="s">
        <v>1</v>
      </c>
      <c r="C7" s="406"/>
      <c r="D7" s="406"/>
      <c r="E7" s="406"/>
      <c r="F7" s="406"/>
      <c r="G7" s="406"/>
      <c r="H7" s="406"/>
      <c r="I7" s="406"/>
      <c r="J7" s="406"/>
      <c r="K7" s="407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408" t="s">
        <v>2</v>
      </c>
      <c r="D9" s="409"/>
      <c r="E9" s="408" t="s">
        <v>21</v>
      </c>
      <c r="F9" s="409"/>
      <c r="G9" s="408" t="s">
        <v>22</v>
      </c>
      <c r="H9" s="409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423" t="s">
        <v>93</v>
      </c>
      <c r="D16" s="423"/>
      <c r="E16" s="423"/>
      <c r="F16" s="423"/>
      <c r="G16" s="423"/>
      <c r="H16" s="423"/>
      <c r="I16" s="423"/>
      <c r="J16" s="251"/>
      <c r="K16" s="154"/>
      <c r="L16" s="153"/>
    </row>
    <row r="17" spans="1:12" ht="13.5" customHeight="1" thickBot="1" x14ac:dyDescent="0.3">
      <c r="B17" s="155"/>
      <c r="C17" s="424"/>
      <c r="D17" s="424"/>
      <c r="E17" s="424"/>
      <c r="F17" s="424"/>
      <c r="G17" s="424"/>
      <c r="H17" s="424"/>
      <c r="I17" s="424"/>
      <c r="J17" s="252"/>
      <c r="K17" s="157"/>
      <c r="L17" s="146"/>
    </row>
    <row r="18" spans="1:12" ht="17.100000000000001" customHeight="1" x14ac:dyDescent="0.25">
      <c r="B18" s="410" t="s">
        <v>8</v>
      </c>
      <c r="C18" s="411"/>
      <c r="D18" s="411"/>
      <c r="E18" s="411"/>
      <c r="F18" s="411"/>
      <c r="G18" s="411"/>
      <c r="H18" s="411"/>
      <c r="I18" s="411"/>
      <c r="J18" s="411"/>
      <c r="K18" s="412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111</v>
      </c>
      <c r="F20" s="246" t="s">
        <v>112</v>
      </c>
      <c r="G20" s="246" t="s">
        <v>105</v>
      </c>
      <c r="H20" s="246" t="s">
        <v>80</v>
      </c>
      <c r="I20" s="247" t="s">
        <v>113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37">
        <f>D23+D22</f>
        <v>130677</v>
      </c>
      <c r="E21" s="358">
        <f>E23+E22</f>
        <v>419</v>
      </c>
      <c r="F21" s="358">
        <f>F22+F23</f>
        <v>56093</v>
      </c>
      <c r="G21" s="358"/>
      <c r="H21" s="358">
        <f>H23+H22</f>
        <v>74584</v>
      </c>
      <c r="I21" s="343">
        <f>I23+I22</f>
        <v>66098</v>
      </c>
      <c r="J21" s="318"/>
      <c r="K21" s="158"/>
      <c r="L21" s="189"/>
    </row>
    <row r="22" spans="1:12" ht="14.1" customHeight="1" x14ac:dyDescent="0.25">
      <c r="B22" s="147"/>
      <c r="C22" s="213" t="s">
        <v>12</v>
      </c>
      <c r="D22" s="354">
        <v>129927</v>
      </c>
      <c r="E22" s="339">
        <v>416</v>
      </c>
      <c r="F22" s="339">
        <v>55204</v>
      </c>
      <c r="G22" s="339"/>
      <c r="H22" s="339">
        <f>D22-F22</f>
        <v>74723</v>
      </c>
      <c r="I22" s="344">
        <v>65162</v>
      </c>
      <c r="J22" s="319"/>
      <c r="K22" s="158"/>
      <c r="L22" s="189"/>
    </row>
    <row r="23" spans="1:12" ht="14.1" customHeight="1" thickBot="1" x14ac:dyDescent="0.3">
      <c r="B23" s="147"/>
      <c r="C23" s="214" t="s">
        <v>11</v>
      </c>
      <c r="D23" s="355">
        <v>750</v>
      </c>
      <c r="E23" s="340">
        <v>3</v>
      </c>
      <c r="F23" s="340">
        <v>889</v>
      </c>
      <c r="G23" s="340"/>
      <c r="H23" s="340">
        <f>D23-F23</f>
        <v>-139</v>
      </c>
      <c r="I23" s="345">
        <v>936</v>
      </c>
      <c r="J23" s="320"/>
      <c r="K23" s="158"/>
      <c r="L23" s="189"/>
    </row>
    <row r="24" spans="1:12" ht="14.1" customHeight="1" x14ac:dyDescent="0.25">
      <c r="B24" s="147"/>
      <c r="C24" s="212" t="s">
        <v>18</v>
      </c>
      <c r="D24" s="337">
        <f>D32+D31+D25</f>
        <v>265314</v>
      </c>
      <c r="E24" s="338">
        <f>E32+E31+E25</f>
        <v>415</v>
      </c>
      <c r="F24" s="338">
        <f>F25+F31+F32</f>
        <v>238755</v>
      </c>
      <c r="G24" s="338"/>
      <c r="H24" s="338">
        <f>H25+H31+H32</f>
        <v>26559</v>
      </c>
      <c r="I24" s="343">
        <f>I25+I31+I32</f>
        <v>275369</v>
      </c>
      <c r="J24" s="318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56">
        <f>D26+D27+D28+D29+D30</f>
        <v>206112</v>
      </c>
      <c r="E25" s="341">
        <f>E26+E27+E28+E29</f>
        <v>209</v>
      </c>
      <c r="F25" s="341">
        <f>F26+F27+F28+F29</f>
        <v>199149</v>
      </c>
      <c r="G25" s="341"/>
      <c r="H25" s="341">
        <f>H26+H27+H28+H29+H30</f>
        <v>6963</v>
      </c>
      <c r="I25" s="346">
        <f>I26+I27+I28+I29+I30</f>
        <v>225401</v>
      </c>
      <c r="J25" s="321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28">
        <v>52744</v>
      </c>
      <c r="E26" s="383">
        <v>86</v>
      </c>
      <c r="F26" s="383">
        <v>61605</v>
      </c>
      <c r="G26" s="385">
        <v>3981</v>
      </c>
      <c r="H26" s="300">
        <f>D26-F26+G26</f>
        <v>-4880</v>
      </c>
      <c r="I26" s="384">
        <v>71675</v>
      </c>
      <c r="J26" s="322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28">
        <v>50440</v>
      </c>
      <c r="E27" s="383">
        <v>77</v>
      </c>
      <c r="F27" s="383">
        <v>52518</v>
      </c>
      <c r="G27" s="385">
        <v>3281</v>
      </c>
      <c r="H27" s="300">
        <f>D27-F27+G27</f>
        <v>1203</v>
      </c>
      <c r="I27" s="384">
        <v>58848</v>
      </c>
      <c r="J27" s="322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28">
        <v>51365</v>
      </c>
      <c r="E28" s="383">
        <v>43</v>
      </c>
      <c r="F28" s="383">
        <v>50304</v>
      </c>
      <c r="G28" s="385">
        <v>3696</v>
      </c>
      <c r="H28" s="300">
        <f>D28-F28+G28</f>
        <v>4757</v>
      </c>
      <c r="I28" s="384">
        <v>58419</v>
      </c>
      <c r="J28" s="322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28">
        <v>34363</v>
      </c>
      <c r="E29" s="383">
        <v>3</v>
      </c>
      <c r="F29" s="383">
        <v>34722</v>
      </c>
      <c r="G29" s="385">
        <v>2242</v>
      </c>
      <c r="H29" s="300">
        <f>D29-F29+G29</f>
        <v>1883</v>
      </c>
      <c r="I29" s="384">
        <v>36459</v>
      </c>
      <c r="J29" s="322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28">
        <v>17200</v>
      </c>
      <c r="E30" s="300"/>
      <c r="F30" s="300">
        <f>G26+G27+G28+G29</f>
        <v>13200</v>
      </c>
      <c r="G30" s="300"/>
      <c r="H30" s="300">
        <f>D30-F30</f>
        <v>4000</v>
      </c>
      <c r="I30" s="302"/>
      <c r="J30" s="322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56">
        <v>33987</v>
      </c>
      <c r="E31" s="341">
        <v>168</v>
      </c>
      <c r="F31" s="341">
        <v>14745</v>
      </c>
      <c r="G31" s="341"/>
      <c r="H31" s="341">
        <f>D31-F31</f>
        <v>19242</v>
      </c>
      <c r="I31" s="346">
        <v>19287</v>
      </c>
      <c r="J31" s="321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56">
        <f>D33+D34</f>
        <v>25215</v>
      </c>
      <c r="E32" s="341">
        <f>E33</f>
        <v>38</v>
      </c>
      <c r="F32" s="341">
        <f>F33</f>
        <v>24861</v>
      </c>
      <c r="G32" s="341"/>
      <c r="H32" s="341">
        <f>H33+H34</f>
        <v>354</v>
      </c>
      <c r="I32" s="346">
        <f>I33</f>
        <v>30681</v>
      </c>
      <c r="J32" s="321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28">
        <v>23115</v>
      </c>
      <c r="E33" s="300">
        <v>38</v>
      </c>
      <c r="F33" s="300">
        <f>25252-F37</f>
        <v>24861</v>
      </c>
      <c r="G33" s="300">
        <v>1613</v>
      </c>
      <c r="H33" s="300">
        <f>D33-F33+G33</f>
        <v>-133</v>
      </c>
      <c r="I33" s="302">
        <v>30681</v>
      </c>
      <c r="J33" s="322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57">
        <v>2100</v>
      </c>
      <c r="E34" s="342"/>
      <c r="F34" s="342">
        <f>G33</f>
        <v>1613</v>
      </c>
      <c r="G34" s="342"/>
      <c r="H34" s="342">
        <f t="shared" ref="H34:H40" si="0">D34-F34</f>
        <v>487</v>
      </c>
      <c r="I34" s="347"/>
      <c r="J34" s="323"/>
      <c r="K34" s="158"/>
      <c r="L34" s="189"/>
    </row>
    <row r="35" spans="1:12" ht="15.75" customHeight="1" thickBot="1" x14ac:dyDescent="0.3">
      <c r="B35" s="147"/>
      <c r="C35" s="218" t="s">
        <v>100</v>
      </c>
      <c r="D35" s="327">
        <v>4000</v>
      </c>
      <c r="E35" s="301">
        <v>-1</v>
      </c>
      <c r="F35" s="301">
        <v>3347</v>
      </c>
      <c r="G35" s="301"/>
      <c r="H35" s="301">
        <f>D35-F35</f>
        <v>653</v>
      </c>
      <c r="I35" s="303">
        <v>1677</v>
      </c>
      <c r="J35" s="324"/>
      <c r="K35" s="158"/>
      <c r="L35" s="189"/>
    </row>
    <row r="36" spans="1:12" ht="14.1" customHeight="1" thickBot="1" x14ac:dyDescent="0.3">
      <c r="B36" s="147"/>
      <c r="C36" s="218" t="s">
        <v>13</v>
      </c>
      <c r="D36" s="327">
        <v>749</v>
      </c>
      <c r="E36" s="301"/>
      <c r="F36" s="301">
        <v>246</v>
      </c>
      <c r="G36" s="301"/>
      <c r="H36" s="301">
        <f t="shared" si="0"/>
        <v>503</v>
      </c>
      <c r="I36" s="303">
        <v>180</v>
      </c>
      <c r="J36" s="324"/>
      <c r="K36" s="158"/>
      <c r="L36" s="189"/>
    </row>
    <row r="37" spans="1:12" ht="17.25" customHeight="1" thickBot="1" x14ac:dyDescent="0.3">
      <c r="B37" s="147"/>
      <c r="C37" s="218" t="s">
        <v>101</v>
      </c>
      <c r="D37" s="327">
        <v>3000</v>
      </c>
      <c r="E37" s="301">
        <v>1</v>
      </c>
      <c r="F37" s="301">
        <v>391</v>
      </c>
      <c r="G37" s="301"/>
      <c r="H37" s="301">
        <f>D37-F37</f>
        <v>2609</v>
      </c>
      <c r="I37" s="303"/>
      <c r="J37" s="324"/>
      <c r="K37" s="158"/>
      <c r="L37" s="189"/>
    </row>
    <row r="38" spans="1:12" ht="17.25" customHeight="1" thickBot="1" x14ac:dyDescent="0.3">
      <c r="B38" s="147"/>
      <c r="C38" s="218" t="s">
        <v>102</v>
      </c>
      <c r="D38" s="327">
        <v>7000</v>
      </c>
      <c r="E38" s="301">
        <v>7</v>
      </c>
      <c r="F38" s="301">
        <v>7000</v>
      </c>
      <c r="G38" s="301"/>
      <c r="H38" s="301">
        <f t="shared" si="0"/>
        <v>0</v>
      </c>
      <c r="I38" s="303">
        <v>937</v>
      </c>
      <c r="J38" s="324">
        <v>921</v>
      </c>
      <c r="K38" s="158"/>
      <c r="L38" s="189"/>
    </row>
    <row r="39" spans="1:12" ht="17.25" customHeight="1" thickBot="1" x14ac:dyDescent="0.3">
      <c r="B39" s="147"/>
      <c r="C39" s="218" t="s">
        <v>66</v>
      </c>
      <c r="D39" s="327">
        <v>500</v>
      </c>
      <c r="E39" s="301"/>
      <c r="F39" s="301">
        <v>370</v>
      </c>
      <c r="G39" s="301"/>
      <c r="H39" s="301">
        <f t="shared" si="0"/>
        <v>130</v>
      </c>
      <c r="I39" s="303"/>
      <c r="J39" s="324"/>
      <c r="K39" s="158"/>
      <c r="L39" s="189"/>
    </row>
    <row r="40" spans="1:12" ht="17.25" customHeight="1" thickBot="1" x14ac:dyDescent="0.3">
      <c r="B40" s="147"/>
      <c r="C40" s="218" t="s">
        <v>103</v>
      </c>
      <c r="D40" s="327">
        <v>3680</v>
      </c>
      <c r="E40" s="301"/>
      <c r="F40" s="301"/>
      <c r="G40" s="301"/>
      <c r="H40" s="301">
        <f t="shared" si="0"/>
        <v>3680</v>
      </c>
      <c r="I40" s="303"/>
      <c r="J40" s="324"/>
      <c r="K40" s="158"/>
      <c r="L40" s="189"/>
    </row>
    <row r="41" spans="1:12" ht="14.1" customHeight="1" thickBot="1" x14ac:dyDescent="0.3">
      <c r="B41" s="147"/>
      <c r="C41" s="184" t="s">
        <v>14</v>
      </c>
      <c r="D41" s="327"/>
      <c r="E41" s="359">
        <v>10</v>
      </c>
      <c r="F41" s="359">
        <v>-179</v>
      </c>
      <c r="G41" s="359"/>
      <c r="H41" s="359">
        <f>D41-F41</f>
        <v>179</v>
      </c>
      <c r="I41" s="303">
        <v>620</v>
      </c>
      <c r="J41" s="324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851</v>
      </c>
      <c r="F42" s="249">
        <f>F21+F24+F35+F36+F37+F38+F39+F40+F41</f>
        <v>306023</v>
      </c>
      <c r="G42" s="249">
        <f>G26+G27+G28+G29+G33</f>
        <v>14813</v>
      </c>
      <c r="H42" s="249">
        <f>H21+H24+H35+H36+H37+H38+H39+H40+H41</f>
        <v>108897</v>
      </c>
      <c r="I42" s="250">
        <f>I21+I24+I35+I36+I37+I38+I39+I40+I41</f>
        <v>344881</v>
      </c>
      <c r="J42" s="249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106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114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104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405" t="s">
        <v>1</v>
      </c>
      <c r="C50" s="406"/>
      <c r="D50" s="406"/>
      <c r="E50" s="406"/>
      <c r="F50" s="406"/>
      <c r="G50" s="406"/>
      <c r="H50" s="406"/>
      <c r="I50" s="406"/>
      <c r="J50" s="406"/>
      <c r="K50" s="407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421" t="s">
        <v>2</v>
      </c>
      <c r="D52" s="422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410" t="s">
        <v>8</v>
      </c>
      <c r="C58" s="411"/>
      <c r="D58" s="411"/>
      <c r="E58" s="411"/>
      <c r="F58" s="411"/>
      <c r="G58" s="411"/>
      <c r="H58" s="411"/>
      <c r="I58" s="411"/>
      <c r="J58" s="411"/>
      <c r="K58" s="412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30</v>
      </c>
      <c r="F59" s="246" t="str">
        <f>F20</f>
        <v>LANDET KVANTUM T.O.M UKE 30</v>
      </c>
      <c r="G59" s="246" t="str">
        <f>H20</f>
        <v>RESTKVOTER</v>
      </c>
      <c r="H59" s="247" t="str">
        <f>I20</f>
        <v>LANDET KVANTUM T.O.M. UKE 30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414"/>
      <c r="E60" s="358">
        <v>3</v>
      </c>
      <c r="F60" s="358">
        <v>684</v>
      </c>
      <c r="G60" s="419"/>
      <c r="H60" s="343">
        <v>770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415"/>
      <c r="E61" s="350">
        <v>11</v>
      </c>
      <c r="F61" s="350">
        <v>617</v>
      </c>
      <c r="G61" s="419"/>
      <c r="H61" s="361">
        <v>750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416"/>
      <c r="E62" s="351"/>
      <c r="F62" s="351">
        <v>88</v>
      </c>
      <c r="G62" s="420"/>
      <c r="H62" s="362">
        <v>101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293">
        <v>5700</v>
      </c>
      <c r="E63" s="287">
        <f>SUM(E64:E66)</f>
        <v>69</v>
      </c>
      <c r="F63" s="287">
        <f>F64+F65+F66</f>
        <v>3629</v>
      </c>
      <c r="G63" s="287">
        <f>D63-F63</f>
        <v>2071</v>
      </c>
      <c r="H63" s="289">
        <f>H64+H65+H66</f>
        <v>3124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294"/>
      <c r="E64" s="383">
        <v>45</v>
      </c>
      <c r="F64" s="383">
        <v>1509</v>
      </c>
      <c r="G64" s="360"/>
      <c r="H64" s="384">
        <v>1486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294"/>
      <c r="E65" s="383">
        <v>19</v>
      </c>
      <c r="F65" s="383">
        <v>1538</v>
      </c>
      <c r="G65" s="360"/>
      <c r="H65" s="384">
        <v>1321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388" t="s">
        <v>41</v>
      </c>
      <c r="D66" s="389"/>
      <c r="E66" s="383">
        <v>5</v>
      </c>
      <c r="F66" s="383">
        <v>582</v>
      </c>
      <c r="G66" s="390"/>
      <c r="H66" s="384">
        <v>317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290">
        <v>123</v>
      </c>
      <c r="E67" s="298"/>
      <c r="F67" s="298">
        <v>5</v>
      </c>
      <c r="G67" s="288">
        <f>D67-F67</f>
        <v>118</v>
      </c>
      <c r="H67" s="292">
        <v>1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0"/>
      <c r="E68" s="288">
        <v>10</v>
      </c>
      <c r="F68" s="288">
        <v>140</v>
      </c>
      <c r="G68" s="288"/>
      <c r="H68" s="291">
        <v>137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5">
        <v>9675</v>
      </c>
      <c r="E69" s="253">
        <f>E60+E61+E62+E63+E67+E68</f>
        <v>93</v>
      </c>
      <c r="F69" s="253">
        <f>F60+F61+F62+F63+F67+F68</f>
        <v>5163</v>
      </c>
      <c r="G69" s="253">
        <f>D69-F69</f>
        <v>4512</v>
      </c>
      <c r="H69" s="263">
        <f>H60+H61+H62+H63+H67+H68</f>
        <v>4883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17"/>
      <c r="D70" s="417"/>
      <c r="E70" s="417"/>
      <c r="F70" s="296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405" t="s">
        <v>1</v>
      </c>
      <c r="C75" s="406"/>
      <c r="D75" s="406"/>
      <c r="E75" s="406"/>
      <c r="F75" s="406"/>
      <c r="G75" s="406"/>
      <c r="H75" s="406"/>
      <c r="I75" s="406"/>
      <c r="J75" s="406"/>
      <c r="K75" s="407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408" t="s">
        <v>2</v>
      </c>
      <c r="D77" s="409"/>
      <c r="E77" s="408" t="s">
        <v>21</v>
      </c>
      <c r="F77" s="413"/>
      <c r="G77" s="408" t="s">
        <v>22</v>
      </c>
      <c r="H77" s="409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91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108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18" t="s">
        <v>109</v>
      </c>
      <c r="D83" s="418"/>
      <c r="E83" s="418"/>
      <c r="F83" s="418"/>
      <c r="G83" s="418"/>
      <c r="H83" s="418"/>
      <c r="I83" s="254"/>
      <c r="J83" s="146"/>
      <c r="K83" s="148"/>
      <c r="L83" s="146"/>
    </row>
    <row r="84" spans="1:12" ht="6" customHeight="1" thickBot="1" x14ac:dyDescent="0.3">
      <c r="B84" s="147"/>
      <c r="C84" s="418"/>
      <c r="D84" s="418"/>
      <c r="E84" s="418"/>
      <c r="F84" s="418"/>
      <c r="G84" s="418"/>
      <c r="H84" s="418"/>
      <c r="I84" s="146"/>
      <c r="J84" s="146"/>
      <c r="K84" s="148"/>
      <c r="L84" s="146"/>
    </row>
    <row r="85" spans="1:12" ht="14.1" customHeight="1" x14ac:dyDescent="0.25">
      <c r="B85" s="410" t="s">
        <v>8</v>
      </c>
      <c r="C85" s="411"/>
      <c r="D85" s="411"/>
      <c r="E85" s="411"/>
      <c r="F85" s="411"/>
      <c r="G85" s="411"/>
      <c r="H85" s="411"/>
      <c r="I85" s="411"/>
      <c r="J85" s="411"/>
      <c r="K85" s="412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B87" s="9"/>
      <c r="C87" s="228" t="s">
        <v>20</v>
      </c>
      <c r="D87" s="248" t="s">
        <v>21</v>
      </c>
      <c r="E87" s="246" t="str">
        <f>E20</f>
        <v>LANDET KVANTUM UKE 30</v>
      </c>
      <c r="F87" s="246" t="str">
        <f>F20</f>
        <v>LANDET KVANTUM T.O.M UKE 30</v>
      </c>
      <c r="G87" s="246" t="str">
        <f>H20</f>
        <v>RESTKVOTER</v>
      </c>
      <c r="H87" s="247" t="str">
        <f>I20</f>
        <v>LANDET KVANTUM T.O.M. UKE 30 2014</v>
      </c>
      <c r="I87" s="6"/>
      <c r="J87" s="146"/>
      <c r="K87" s="10"/>
      <c r="L87" s="146"/>
    </row>
    <row r="88" spans="1:12" ht="14.1" customHeight="1" x14ac:dyDescent="0.25">
      <c r="B88" s="9"/>
      <c r="C88" s="180" t="s">
        <v>17</v>
      </c>
      <c r="D88" s="293">
        <f>D90+D89</f>
        <v>41057</v>
      </c>
      <c r="E88" s="370">
        <f>E90+E89</f>
        <v>516</v>
      </c>
      <c r="F88" s="370">
        <f>F89+F90</f>
        <v>18012</v>
      </c>
      <c r="G88" s="370">
        <f>G89+G90</f>
        <v>23045</v>
      </c>
      <c r="H88" s="289">
        <f>H89+H90</f>
        <v>14878</v>
      </c>
      <c r="I88" s="42"/>
      <c r="J88" s="189"/>
      <c r="K88" s="158"/>
      <c r="L88" s="189"/>
    </row>
    <row r="89" spans="1:12" ht="14.1" customHeight="1" x14ac:dyDescent="0.25">
      <c r="B89" s="9"/>
      <c r="C89" s="223" t="s">
        <v>12</v>
      </c>
      <c r="D89" s="325">
        <v>40307</v>
      </c>
      <c r="E89" s="363">
        <v>513</v>
      </c>
      <c r="F89" s="363">
        <v>17400</v>
      </c>
      <c r="G89" s="363">
        <f>D89-F89</f>
        <v>22907</v>
      </c>
      <c r="H89" s="308">
        <v>14319</v>
      </c>
      <c r="I89" s="189"/>
      <c r="J89" s="189"/>
      <c r="K89" s="158"/>
      <c r="L89" s="189"/>
    </row>
    <row r="90" spans="1:12" ht="15.75" thickBot="1" x14ac:dyDescent="0.3">
      <c r="B90" s="9"/>
      <c r="C90" s="224" t="s">
        <v>11</v>
      </c>
      <c r="D90" s="326">
        <v>750</v>
      </c>
      <c r="E90" s="364">
        <v>3</v>
      </c>
      <c r="F90" s="364">
        <v>612</v>
      </c>
      <c r="G90" s="364">
        <f>D90-F90</f>
        <v>138</v>
      </c>
      <c r="H90" s="309">
        <v>559</v>
      </c>
      <c r="I90" s="189"/>
      <c r="J90" s="189"/>
      <c r="K90" s="158"/>
      <c r="L90" s="189"/>
    </row>
    <row r="91" spans="1:12" ht="14.1" customHeight="1" x14ac:dyDescent="0.25">
      <c r="B91" s="2"/>
      <c r="C91" s="177" t="s">
        <v>18</v>
      </c>
      <c r="D91" s="349">
        <f>D92+D98+D99</f>
        <v>66989</v>
      </c>
      <c r="E91" s="365">
        <f>E92+E98+E99</f>
        <v>1104</v>
      </c>
      <c r="F91" s="365">
        <f>F92+F98+F99</f>
        <v>33610</v>
      </c>
      <c r="G91" s="365">
        <f>G92+G98+G99</f>
        <v>33379</v>
      </c>
      <c r="H91" s="348">
        <f>H92+H98+H99</f>
        <v>34822</v>
      </c>
      <c r="I91" s="189"/>
      <c r="J91" s="189"/>
      <c r="K91" s="158"/>
      <c r="L91" s="189"/>
    </row>
    <row r="92" spans="1:12" ht="15.75" customHeight="1" x14ac:dyDescent="0.25">
      <c r="B92" s="22"/>
      <c r="C92" s="226" t="s">
        <v>70</v>
      </c>
      <c r="D92" s="329">
        <f>D93+D94+D95+D96+D97</f>
        <v>49572</v>
      </c>
      <c r="E92" s="366">
        <f>E93+E94+E95+E96+E97</f>
        <v>899</v>
      </c>
      <c r="F92" s="366">
        <f>F93+F94+F95+F96+F97</f>
        <v>26621</v>
      </c>
      <c r="G92" s="366">
        <f>G93+G94+G95+G96+G97</f>
        <v>22951</v>
      </c>
      <c r="H92" s="310">
        <f>H93+H94+H96+H97</f>
        <v>28627</v>
      </c>
      <c r="I92" s="189"/>
      <c r="J92" s="189"/>
      <c r="K92" s="158"/>
      <c r="L92" s="189"/>
    </row>
    <row r="93" spans="1:12" ht="14.1" customHeight="1" x14ac:dyDescent="0.25">
      <c r="A93" s="24"/>
      <c r="B93" s="160"/>
      <c r="C93" s="225" t="s">
        <v>23</v>
      </c>
      <c r="D93" s="328">
        <v>11899</v>
      </c>
      <c r="E93" s="383">
        <v>410</v>
      </c>
      <c r="F93" s="383">
        <v>4660</v>
      </c>
      <c r="G93" s="367">
        <f>D93-F93</f>
        <v>7239</v>
      </c>
      <c r="H93" s="384">
        <v>4575</v>
      </c>
      <c r="I93" s="189"/>
      <c r="J93" s="189"/>
      <c r="K93" s="158"/>
      <c r="L93" s="189"/>
    </row>
    <row r="94" spans="1:12" ht="14.1" customHeight="1" x14ac:dyDescent="0.25">
      <c r="A94" s="24"/>
      <c r="B94" s="160"/>
      <c r="C94" s="225" t="s">
        <v>24</v>
      </c>
      <c r="D94" s="328">
        <v>10969</v>
      </c>
      <c r="E94" s="383">
        <v>304</v>
      </c>
      <c r="F94" s="383">
        <v>7993</v>
      </c>
      <c r="G94" s="367">
        <f t="shared" ref="G94:G100" si="1">D94-F94</f>
        <v>2976</v>
      </c>
      <c r="H94" s="384">
        <v>7461</v>
      </c>
      <c r="I94" s="189"/>
      <c r="J94" s="189"/>
      <c r="K94" s="158"/>
      <c r="L94" s="189"/>
    </row>
    <row r="95" spans="1:12" ht="19.5" customHeight="1" x14ac:dyDescent="0.25">
      <c r="A95" s="24"/>
      <c r="B95" s="160"/>
      <c r="C95" s="225" t="s">
        <v>76</v>
      </c>
      <c r="D95" s="328">
        <v>4000</v>
      </c>
      <c r="E95" s="383"/>
      <c r="F95" s="383"/>
      <c r="G95" s="367">
        <f>D95-F95</f>
        <v>4000</v>
      </c>
      <c r="H95" s="384"/>
      <c r="I95" s="189"/>
      <c r="J95" s="189"/>
      <c r="K95" s="158"/>
      <c r="L95" s="189"/>
    </row>
    <row r="96" spans="1:12" ht="14.1" customHeight="1" x14ac:dyDescent="0.25">
      <c r="A96" s="24"/>
      <c r="B96" s="160"/>
      <c r="C96" s="225" t="s">
        <v>25</v>
      </c>
      <c r="D96" s="328">
        <v>14624</v>
      </c>
      <c r="E96" s="383">
        <v>137</v>
      </c>
      <c r="F96" s="383">
        <v>8687</v>
      </c>
      <c r="G96" s="367">
        <f t="shared" si="1"/>
        <v>5937</v>
      </c>
      <c r="H96" s="384">
        <v>10182</v>
      </c>
      <c r="I96" s="189"/>
      <c r="J96" s="189"/>
      <c r="K96" s="158"/>
      <c r="L96" s="189"/>
    </row>
    <row r="97" spans="1:12" ht="14.1" customHeight="1" x14ac:dyDescent="0.25">
      <c r="A97" s="24"/>
      <c r="B97" s="160"/>
      <c r="C97" s="225" t="s">
        <v>26</v>
      </c>
      <c r="D97" s="328">
        <v>8080</v>
      </c>
      <c r="E97" s="383">
        <v>48</v>
      </c>
      <c r="F97" s="383">
        <v>5281</v>
      </c>
      <c r="G97" s="367">
        <f t="shared" si="1"/>
        <v>2799</v>
      </c>
      <c r="H97" s="384">
        <v>6409</v>
      </c>
      <c r="I97" s="189"/>
      <c r="J97" s="189"/>
      <c r="K97" s="158"/>
      <c r="L97" s="189"/>
    </row>
    <row r="98" spans="1:12" ht="14.1" customHeight="1" x14ac:dyDescent="0.25">
      <c r="B98" s="22"/>
      <c r="C98" s="226" t="s">
        <v>34</v>
      </c>
      <c r="D98" s="329">
        <v>12058</v>
      </c>
      <c r="E98" s="366">
        <v>74</v>
      </c>
      <c r="F98" s="366">
        <v>4709</v>
      </c>
      <c r="G98" s="366">
        <f t="shared" si="1"/>
        <v>7349</v>
      </c>
      <c r="H98" s="310">
        <v>5048</v>
      </c>
      <c r="I98" s="189"/>
      <c r="J98" s="189"/>
      <c r="K98" s="158"/>
      <c r="L98" s="189"/>
    </row>
    <row r="99" spans="1:12" ht="15.75" thickBot="1" x14ac:dyDescent="0.3">
      <c r="B99" s="22"/>
      <c r="C99" s="227" t="s">
        <v>69</v>
      </c>
      <c r="D99" s="330">
        <v>5359</v>
      </c>
      <c r="E99" s="368">
        <v>131</v>
      </c>
      <c r="F99" s="368">
        <v>2280</v>
      </c>
      <c r="G99" s="368">
        <f t="shared" si="1"/>
        <v>3079</v>
      </c>
      <c r="H99" s="311">
        <v>1147</v>
      </c>
      <c r="I99" s="189"/>
      <c r="J99" s="189"/>
      <c r="K99" s="158"/>
      <c r="L99" s="189"/>
    </row>
    <row r="100" spans="1:12" ht="15.75" thickBot="1" x14ac:dyDescent="0.3">
      <c r="B100" s="9"/>
      <c r="C100" s="184" t="s">
        <v>13</v>
      </c>
      <c r="D100" s="290">
        <v>548</v>
      </c>
      <c r="E100" s="369"/>
      <c r="F100" s="369">
        <v>35</v>
      </c>
      <c r="G100" s="369">
        <f t="shared" si="1"/>
        <v>513</v>
      </c>
      <c r="H100" s="291">
        <v>54</v>
      </c>
      <c r="I100" s="189"/>
      <c r="J100" s="189"/>
      <c r="K100" s="158"/>
      <c r="L100" s="189"/>
    </row>
    <row r="101" spans="1:12" ht="18" thickBot="1" x14ac:dyDescent="0.3">
      <c r="B101" s="147"/>
      <c r="C101" s="218" t="s">
        <v>85</v>
      </c>
      <c r="D101" s="327">
        <v>930</v>
      </c>
      <c r="E101" s="359"/>
      <c r="F101" s="359"/>
      <c r="G101" s="359">
        <f>D101-F101</f>
        <v>930</v>
      </c>
      <c r="H101" s="303"/>
      <c r="I101" s="189"/>
      <c r="J101" s="189"/>
      <c r="K101" s="158"/>
      <c r="L101" s="189"/>
    </row>
    <row r="102" spans="1:12" ht="16.5" customHeight="1" thickBot="1" x14ac:dyDescent="0.3">
      <c r="B102" s="9"/>
      <c r="C102" s="184" t="s">
        <v>78</v>
      </c>
      <c r="D102" s="290">
        <v>300</v>
      </c>
      <c r="E102" s="369"/>
      <c r="F102" s="369">
        <v>300</v>
      </c>
      <c r="G102" s="369"/>
      <c r="H102" s="291">
        <v>35</v>
      </c>
      <c r="I102" s="189"/>
      <c r="J102" s="189"/>
      <c r="K102" s="158"/>
      <c r="L102" s="189"/>
    </row>
    <row r="103" spans="1:12" ht="15.75" thickBot="1" x14ac:dyDescent="0.3">
      <c r="B103" s="9"/>
      <c r="C103" s="297" t="s">
        <v>14</v>
      </c>
      <c r="D103" s="290"/>
      <c r="E103" s="369">
        <v>1</v>
      </c>
      <c r="F103" s="369">
        <v>40</v>
      </c>
      <c r="G103" s="369">
        <f>D103-F103</f>
        <v>-40</v>
      </c>
      <c r="H103" s="291">
        <v>17</v>
      </c>
      <c r="I103" s="189"/>
      <c r="J103" s="189"/>
      <c r="K103" s="158"/>
      <c r="L103" s="189"/>
    </row>
    <row r="104" spans="1:12" ht="16.5" thickBot="1" x14ac:dyDescent="0.3">
      <c r="B104" s="9"/>
      <c r="C104" s="229" t="s">
        <v>9</v>
      </c>
      <c r="D104" s="295">
        <f>D88+D91+D100+D101+D102+D103</f>
        <v>109824</v>
      </c>
      <c r="E104" s="371">
        <f>E88+E91+E100+E102+E103</f>
        <v>1621</v>
      </c>
      <c r="F104" s="371">
        <f>F88+F91+F100+F102+F103</f>
        <v>51997</v>
      </c>
      <c r="G104" s="371">
        <f>G88+G91+G100+G101+G102+G103</f>
        <v>57827</v>
      </c>
      <c r="H104" s="250">
        <f>H88+H91+H100+H102+H103</f>
        <v>49806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94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110</v>
      </c>
      <c r="D108" s="258"/>
      <c r="E108" s="258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405" t="s">
        <v>1</v>
      </c>
      <c r="C111" s="406"/>
      <c r="D111" s="406"/>
      <c r="E111" s="406"/>
      <c r="F111" s="406"/>
      <c r="G111" s="406"/>
      <c r="H111" s="406"/>
      <c r="I111" s="406"/>
      <c r="J111" s="406"/>
      <c r="K111" s="407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408" t="s">
        <v>2</v>
      </c>
      <c r="D113" s="409"/>
      <c r="E113" s="408" t="s">
        <v>21</v>
      </c>
      <c r="F113" s="409"/>
      <c r="G113" s="408" t="s">
        <v>22</v>
      </c>
      <c r="H113" s="409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95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410" t="s">
        <v>8</v>
      </c>
      <c r="C120" s="411"/>
      <c r="D120" s="411"/>
      <c r="E120" s="411"/>
      <c r="F120" s="411"/>
      <c r="G120" s="411"/>
      <c r="H120" s="411"/>
      <c r="I120" s="411"/>
      <c r="J120" s="411"/>
      <c r="K120" s="412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30</v>
      </c>
      <c r="F122" s="246" t="str">
        <f>F20</f>
        <v>LANDET KVANTUM T.O.M UKE 30</v>
      </c>
      <c r="G122" s="246" t="str">
        <f>H20</f>
        <v>RESTKVOTER</v>
      </c>
      <c r="H122" s="247" t="str">
        <f>I20</f>
        <v>LANDET KVANTUM T.O.M. UKE 30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299">
        <f>D124+D125+D126</f>
        <v>38273</v>
      </c>
      <c r="E123" s="287">
        <f>E124+E125+E126</f>
        <v>300</v>
      </c>
      <c r="F123" s="287">
        <f>F124+F125+F126</f>
        <v>29908</v>
      </c>
      <c r="G123" s="287">
        <f>G124+G125+G126</f>
        <v>8365</v>
      </c>
      <c r="H123" s="289">
        <f>H124+H125+H126</f>
        <v>29355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25">
        <v>30618</v>
      </c>
      <c r="E124" s="304">
        <v>86</v>
      </c>
      <c r="F124" s="304">
        <v>25656</v>
      </c>
      <c r="G124" s="304">
        <f>D124-F124</f>
        <v>4962</v>
      </c>
      <c r="H124" s="308">
        <v>24140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25">
        <v>7155</v>
      </c>
      <c r="E125" s="304">
        <v>214</v>
      </c>
      <c r="F125" s="304">
        <v>4252</v>
      </c>
      <c r="G125" s="304">
        <f>D125-F125</f>
        <v>2903</v>
      </c>
      <c r="H125" s="308">
        <v>5215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26">
        <v>500</v>
      </c>
      <c r="E126" s="305"/>
      <c r="F126" s="305"/>
      <c r="G126" s="305">
        <f>D126-F126</f>
        <v>500</v>
      </c>
      <c r="H126" s="309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72">
        <v>25860</v>
      </c>
      <c r="E127" s="312">
        <v>711</v>
      </c>
      <c r="F127" s="312">
        <v>24571</v>
      </c>
      <c r="G127" s="312">
        <f>D127-F127</f>
        <v>1289</v>
      </c>
      <c r="H127" s="315">
        <v>24489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27">
        <f>D129+D134+D137</f>
        <v>39307</v>
      </c>
      <c r="E128" s="301">
        <f>E129+E134+E137</f>
        <v>185</v>
      </c>
      <c r="F128" s="301">
        <f>F137+F134+F129</f>
        <v>29055</v>
      </c>
      <c r="G128" s="301">
        <f>D128-F128</f>
        <v>10252</v>
      </c>
      <c r="H128" s="303">
        <f>H129+H134+H137</f>
        <v>26488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73">
        <f>D130+D131+D132+D133</f>
        <v>29480</v>
      </c>
      <c r="E129" s="313">
        <f>E130+E131+E132+E133</f>
        <v>83</v>
      </c>
      <c r="F129" s="313">
        <f>F130+F131+F133+F132</f>
        <v>20582</v>
      </c>
      <c r="G129" s="313">
        <f>G130+G131+G132+G133</f>
        <v>8898</v>
      </c>
      <c r="H129" s="316">
        <f>H130+H131+H132+H133</f>
        <v>19634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28">
        <v>8343</v>
      </c>
      <c r="E130" s="383">
        <v>42</v>
      </c>
      <c r="F130" s="383">
        <v>2842</v>
      </c>
      <c r="G130" s="300">
        <f t="shared" ref="G130:G133" si="2">D130-F130</f>
        <v>5501</v>
      </c>
      <c r="H130" s="384">
        <v>1871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28">
        <v>7665</v>
      </c>
      <c r="E131" s="383">
        <v>19</v>
      </c>
      <c r="F131" s="383">
        <v>6014</v>
      </c>
      <c r="G131" s="300">
        <f t="shared" si="2"/>
        <v>1651</v>
      </c>
      <c r="H131" s="384">
        <v>6333</v>
      </c>
      <c r="I131" s="166" t="s">
        <v>107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28">
        <v>7635</v>
      </c>
      <c r="E132" s="383">
        <v>19</v>
      </c>
      <c r="F132" s="383">
        <v>6111</v>
      </c>
      <c r="G132" s="300">
        <f t="shared" si="2"/>
        <v>1524</v>
      </c>
      <c r="H132" s="384">
        <v>6153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28">
        <v>5837</v>
      </c>
      <c r="E133" s="383">
        <v>3</v>
      </c>
      <c r="F133" s="383">
        <v>5615</v>
      </c>
      <c r="G133" s="300">
        <f t="shared" si="2"/>
        <v>222</v>
      </c>
      <c r="H133" s="384">
        <v>5277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29">
        <f>D135+D136</f>
        <v>4324</v>
      </c>
      <c r="E134" s="306">
        <f>E135</f>
        <v>22</v>
      </c>
      <c r="F134" s="306">
        <f>F135</f>
        <v>5191</v>
      </c>
      <c r="G134" s="306">
        <f>D134-F134</f>
        <v>-867</v>
      </c>
      <c r="H134" s="310">
        <f>H135</f>
        <v>4213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74">
        <v>3824</v>
      </c>
      <c r="E135" s="314">
        <v>22</v>
      </c>
      <c r="F135" s="314">
        <v>5191</v>
      </c>
      <c r="G135" s="314"/>
      <c r="H135" s="317">
        <v>4213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74">
        <v>500</v>
      </c>
      <c r="E136" s="314"/>
      <c r="F136" s="314"/>
      <c r="G136" s="314"/>
      <c r="H136" s="317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30">
        <v>5503</v>
      </c>
      <c r="E137" s="307">
        <v>80</v>
      </c>
      <c r="F137" s="307">
        <v>3282</v>
      </c>
      <c r="G137" s="307">
        <f>D137-F137</f>
        <v>2221</v>
      </c>
      <c r="H137" s="311">
        <v>2641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75">
        <v>160</v>
      </c>
      <c r="E138" s="298"/>
      <c r="F138" s="298">
        <v>4.0895000000000001</v>
      </c>
      <c r="G138" s="298">
        <f>D138-F138</f>
        <v>155.91050000000001</v>
      </c>
      <c r="H138" s="292">
        <v>5.4036999999999997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290">
        <v>2000</v>
      </c>
      <c r="E139" s="288">
        <v>12</v>
      </c>
      <c r="F139" s="288">
        <v>2000</v>
      </c>
      <c r="G139" s="288">
        <f>D139-F139</f>
        <v>0</v>
      </c>
      <c r="H139" s="291">
        <v>169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290">
        <v>350</v>
      </c>
      <c r="E140" s="288"/>
      <c r="F140" s="288"/>
      <c r="G140" s="288">
        <f>D140-F140</f>
        <v>350</v>
      </c>
      <c r="H140" s="291">
        <v>300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290"/>
      <c r="E141" s="288"/>
      <c r="F141" s="288">
        <v>167</v>
      </c>
      <c r="G141" s="288">
        <f>D141-F141</f>
        <v>-167</v>
      </c>
      <c r="H141" s="291">
        <v>134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5">
        <f>D123+D127+D128+D138+D139+D140+D141</f>
        <v>105950</v>
      </c>
      <c r="E142" s="253">
        <f>E123+E127+E128+E138+E139+E140+E141</f>
        <v>1208</v>
      </c>
      <c r="F142" s="253">
        <f>F123+F127+F128+F138+F139+F140+F141</f>
        <v>85705.089500000002</v>
      </c>
      <c r="G142" s="253">
        <f>G123+G127+G128+G138+G139+G140+G141</f>
        <v>20244.910500000002</v>
      </c>
      <c r="H142" s="250">
        <f>H123+H127+H128+H138+H139+H140+H141</f>
        <v>80940.403699999995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1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1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1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1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1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1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1:12" ht="12" customHeight="1" thickBot="1" x14ac:dyDescent="0.3">
      <c r="B151" s="147"/>
      <c r="C151" s="421" t="s">
        <v>2</v>
      </c>
      <c r="D151" s="422"/>
      <c r="E151" s="241"/>
      <c r="F151" s="241"/>
      <c r="G151" s="167"/>
      <c r="H151" s="146"/>
      <c r="I151" s="146"/>
      <c r="J151" s="146"/>
      <c r="K151" s="148"/>
      <c r="L151" s="146"/>
    </row>
    <row r="152" spans="1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1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1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1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1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1:12" ht="11.25" customHeight="1" x14ac:dyDescent="0.25">
      <c r="B157" s="147"/>
      <c r="C157" s="153" t="s">
        <v>98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1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1:12" ht="48" thickBot="1" x14ac:dyDescent="0.3">
      <c r="A159" s="238"/>
      <c r="B159" s="391"/>
      <c r="C159" s="132" t="s">
        <v>20</v>
      </c>
      <c r="D159" s="141" t="s">
        <v>21</v>
      </c>
      <c r="E159" s="81" t="str">
        <f>E20</f>
        <v>LANDET KVANTUM UKE 30</v>
      </c>
      <c r="F159" s="81" t="str">
        <f>F20</f>
        <v>LANDET KVANTUM T.O.M UKE 30</v>
      </c>
      <c r="G159" s="81" t="str">
        <f>H20</f>
        <v>RESTKVOTER</v>
      </c>
      <c r="H159" s="108" t="str">
        <f>I20</f>
        <v>LANDET KVANTUM T.O.M. UKE 30 2014</v>
      </c>
      <c r="I159" s="146"/>
      <c r="J159" s="146"/>
      <c r="K159" s="148"/>
      <c r="L159" s="146"/>
    </row>
    <row r="160" spans="1:12" ht="15" customHeight="1" thickBot="1" x14ac:dyDescent="0.3">
      <c r="A160" s="49"/>
      <c r="B160" s="147"/>
      <c r="C160" s="139" t="s">
        <v>5</v>
      </c>
      <c r="D160" s="233">
        <v>19087</v>
      </c>
      <c r="E160" s="233">
        <v>550</v>
      </c>
      <c r="F160" s="233">
        <v>12710</v>
      </c>
      <c r="G160" s="233">
        <f>D160-F160</f>
        <v>6377</v>
      </c>
      <c r="H160" s="285">
        <v>7222</v>
      </c>
      <c r="I160" s="146"/>
      <c r="J160" s="146"/>
      <c r="K160" s="148"/>
      <c r="L160" s="146"/>
    </row>
    <row r="161" spans="1:12" ht="15" customHeight="1" thickBot="1" x14ac:dyDescent="0.3">
      <c r="A161" s="49"/>
      <c r="B161" s="147"/>
      <c r="C161" s="142" t="s">
        <v>47</v>
      </c>
      <c r="D161" s="233">
        <v>500</v>
      </c>
      <c r="E161" s="233"/>
      <c r="F161" s="233">
        <v>6</v>
      </c>
      <c r="G161" s="233">
        <f>D161-F161</f>
        <v>494</v>
      </c>
      <c r="H161" s="285">
        <v>6</v>
      </c>
      <c r="I161" s="146"/>
      <c r="J161" s="146"/>
      <c r="K161" s="148"/>
      <c r="L161" s="146"/>
    </row>
    <row r="162" spans="1:12" ht="15" customHeight="1" thickBot="1" x14ac:dyDescent="0.3">
      <c r="A162" s="49"/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A163" s="392"/>
      <c r="B163" s="393"/>
      <c r="C163" s="140" t="s">
        <v>60</v>
      </c>
      <c r="D163" s="235">
        <f>SUM(D160:D162)</f>
        <v>19600</v>
      </c>
      <c r="E163" s="235">
        <f>SUM(E160:E162)</f>
        <v>550</v>
      </c>
      <c r="F163" s="235">
        <f>SUM(F160:F162)</f>
        <v>12716</v>
      </c>
      <c r="G163" s="235">
        <f>D163-F163</f>
        <v>6884</v>
      </c>
      <c r="H163" s="262">
        <f>SUM(H160:H162)</f>
        <v>7228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99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28" t="s">
        <v>1</v>
      </c>
      <c r="C166" s="429"/>
      <c r="D166" s="429"/>
      <c r="E166" s="429"/>
      <c r="F166" s="429"/>
      <c r="G166" s="429"/>
      <c r="H166" s="429"/>
      <c r="I166" s="429"/>
      <c r="J166" s="429"/>
      <c r="K166" s="430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21" t="s">
        <v>2</v>
      </c>
      <c r="D168" s="422"/>
      <c r="E168" s="421" t="s">
        <v>61</v>
      </c>
      <c r="F168" s="422"/>
      <c r="G168" s="421" t="s">
        <v>62</v>
      </c>
      <c r="H168" s="422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97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25" t="s">
        <v>8</v>
      </c>
      <c r="C177" s="426"/>
      <c r="D177" s="426"/>
      <c r="E177" s="426"/>
      <c r="F177" s="426"/>
      <c r="G177" s="426"/>
      <c r="H177" s="426"/>
      <c r="I177" s="426"/>
      <c r="J177" s="426"/>
      <c r="K177" s="427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80" t="str">
        <f>E20</f>
        <v>LANDET KVANTUM UKE 30</v>
      </c>
      <c r="F179" s="81" t="str">
        <f>F20</f>
        <v>LANDET KVANTUM T.O.M UKE 30</v>
      </c>
      <c r="G179" s="81" t="str">
        <f>H20</f>
        <v>RESTKVOTER</v>
      </c>
      <c r="H179" s="108" t="str">
        <f>I20</f>
        <v>LANDET KVANTUM T.O.M. UKE 30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31">
        <f>D181+D182+D183+D184+D185</f>
        <v>20233</v>
      </c>
      <c r="E180" s="379">
        <f>E181+E182+E183+E184+E185</f>
        <v>151</v>
      </c>
      <c r="F180" s="379">
        <f>F181+F182+F183+F184+F185</f>
        <v>17776</v>
      </c>
      <c r="G180" s="379">
        <f>G181+G182+G183+G184+G185</f>
        <v>2457</v>
      </c>
      <c r="H180" s="394">
        <f>H181+H182+H183+H184+H185</f>
        <v>21166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32">
        <v>11120</v>
      </c>
      <c r="E181" s="386"/>
      <c r="F181" s="386">
        <v>12950</v>
      </c>
      <c r="G181" s="376">
        <f t="shared" ref="G181:G187" si="3">D181-F181</f>
        <v>-1830</v>
      </c>
      <c r="H181" s="395">
        <v>18136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32">
        <v>2894</v>
      </c>
      <c r="E182" s="386">
        <v>1</v>
      </c>
      <c r="F182" s="386">
        <v>1434</v>
      </c>
      <c r="G182" s="376">
        <f t="shared" si="3"/>
        <v>1460</v>
      </c>
      <c r="H182" s="395">
        <v>925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32">
        <v>1430</v>
      </c>
      <c r="E183" s="386">
        <v>66</v>
      </c>
      <c r="F183" s="386">
        <v>2236</v>
      </c>
      <c r="G183" s="376">
        <f t="shared" si="3"/>
        <v>-806</v>
      </c>
      <c r="H183" s="395">
        <v>1001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32">
        <v>4689</v>
      </c>
      <c r="E184" s="386">
        <v>84</v>
      </c>
      <c r="F184" s="386">
        <v>1156</v>
      </c>
      <c r="G184" s="376">
        <f t="shared" si="3"/>
        <v>3533</v>
      </c>
      <c r="H184" s="395">
        <v>1104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33">
        <v>100</v>
      </c>
      <c r="E185" s="387"/>
      <c r="F185" s="387"/>
      <c r="G185" s="377">
        <f t="shared" si="3"/>
        <v>100</v>
      </c>
      <c r="H185" s="396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34">
        <v>5500</v>
      </c>
      <c r="E186" s="378"/>
      <c r="F186" s="378">
        <v>4128</v>
      </c>
      <c r="G186" s="378">
        <f t="shared" si="3"/>
        <v>1372</v>
      </c>
      <c r="H186" s="397">
        <v>2022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31">
        <v>8000</v>
      </c>
      <c r="E187" s="379">
        <v>23</v>
      </c>
      <c r="F187" s="379">
        <v>2932</v>
      </c>
      <c r="G187" s="379">
        <f t="shared" si="3"/>
        <v>5068</v>
      </c>
      <c r="H187" s="394">
        <v>1409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32"/>
      <c r="E188" s="376">
        <v>10</v>
      </c>
      <c r="F188" s="376">
        <v>1795</v>
      </c>
      <c r="G188" s="376"/>
      <c r="H188" s="398">
        <v>266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35"/>
      <c r="E189" s="381">
        <f>E187-E188</f>
        <v>13</v>
      </c>
      <c r="F189" s="381">
        <f>F187-F188</f>
        <v>1137</v>
      </c>
      <c r="G189" s="381"/>
      <c r="H189" s="399">
        <f>H187-H188</f>
        <v>1143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36">
        <v>11</v>
      </c>
      <c r="E190" s="382"/>
      <c r="F190" s="353">
        <v>2.7336999999999998</v>
      </c>
      <c r="G190" s="353">
        <f>D190-F190</f>
        <v>8.2663000000000011</v>
      </c>
      <c r="H190" s="400">
        <v>1.0158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34"/>
      <c r="E191" s="352"/>
      <c r="F191" s="352">
        <v>31</v>
      </c>
      <c r="G191" s="352">
        <f>D191-F191</f>
        <v>-31</v>
      </c>
      <c r="H191" s="397">
        <v>32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36">
        <f>D180+D186+D187+D190</f>
        <v>33744</v>
      </c>
      <c r="E192" s="249">
        <f>E180+E186+E187+E190+E191</f>
        <v>174</v>
      </c>
      <c r="F192" s="253">
        <f>F180+F186+F187+F190+F191</f>
        <v>24869.733700000001</v>
      </c>
      <c r="G192" s="253">
        <f>G180+G186+G187+G190+G191</f>
        <v>8874.2662999999993</v>
      </c>
      <c r="H192" s="401">
        <f>H180+H186+H187+H190+H191</f>
        <v>24630.015800000001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28" t="s">
        <v>1</v>
      </c>
      <c r="C197" s="429"/>
      <c r="D197" s="429"/>
      <c r="E197" s="429"/>
      <c r="F197" s="429"/>
      <c r="G197" s="429"/>
      <c r="H197" s="429"/>
      <c r="I197" s="429"/>
      <c r="J197" s="429"/>
      <c r="K197" s="430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421" t="s">
        <v>2</v>
      </c>
      <c r="D199" s="422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425" t="s">
        <v>8</v>
      </c>
      <c r="C207" s="426"/>
      <c r="D207" s="426"/>
      <c r="E207" s="426"/>
      <c r="F207" s="426"/>
      <c r="G207" s="426"/>
      <c r="H207" s="426"/>
      <c r="I207" s="426"/>
      <c r="J207" s="426"/>
      <c r="K207" s="427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30</v>
      </c>
      <c r="F209" s="81" t="str">
        <f>F20</f>
        <v>LANDET KVANTUM T.O.M UKE 30</v>
      </c>
      <c r="G209" s="81" t="str">
        <f>H20</f>
        <v>RESTKVOTER</v>
      </c>
      <c r="H209" s="108" t="str">
        <f>I20</f>
        <v>LANDET KVANTUM T.O.M. UKE 30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22</v>
      </c>
      <c r="F210" s="233">
        <v>657</v>
      </c>
      <c r="G210" s="233"/>
      <c r="H210" s="285">
        <v>684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89</v>
      </c>
      <c r="F211" s="233">
        <v>1786</v>
      </c>
      <c r="G211" s="233"/>
      <c r="H211" s="285">
        <v>1540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86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>
        <v>1</v>
      </c>
      <c r="F213" s="234">
        <v>32</v>
      </c>
      <c r="G213" s="234"/>
      <c r="H213" s="286">
        <v>24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112</v>
      </c>
      <c r="F214" s="235">
        <f>SUM(F210:F213)</f>
        <v>2480.8515000000002</v>
      </c>
      <c r="G214" s="235">
        <f>D214-F214</f>
        <v>2694.1484999999998</v>
      </c>
      <c r="H214" s="262">
        <f>H210+H211+H212+H213</f>
        <v>2249.2323000000001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30
&amp;"-,Normal"&amp;11(iht. motatte landings- og sluttsedler fra fiskesalgslagene; alle tallstørrelser i hele tonn)&amp;R28.07.2015
</oddHeader>
    <oddFooter>&amp;LFiskeridirektoratet&amp;CReguleringsseksjonen&amp;RGuro Gjelsvik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UKE_30_2015</vt:lpstr>
      <vt:lpstr>UKE_30_2015!Utskriftsområde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joloy</cp:lastModifiedBy>
  <cp:lastPrinted>2015-07-29T06:01:16Z</cp:lastPrinted>
  <dcterms:created xsi:type="dcterms:W3CDTF">2011-07-06T12:13:20Z</dcterms:created>
  <dcterms:modified xsi:type="dcterms:W3CDTF">2015-07-29T06:02:01Z</dcterms:modified>
</cp:coreProperties>
</file>