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49\"/>
    </mc:Choice>
  </mc:AlternateContent>
  <bookViews>
    <workbookView xWindow="0" yWindow="0" windowWidth="19200" windowHeight="7050" tabRatio="374"/>
  </bookViews>
  <sheets>
    <sheet name="UKE_49_2021" sheetId="1" r:id="rId1"/>
  </sheets>
  <definedNames>
    <definedName name="Z_14D440E4_F18A_4F78_9989_38C1B133222D_.wvu.Cols" localSheetId="0" hidden="1">UKE_49_2021!#REF!</definedName>
    <definedName name="Z_14D440E4_F18A_4F78_9989_38C1B133222D_.wvu.PrintArea" localSheetId="0" hidden="1">UKE_49_2021!$B$1:$J$344</definedName>
    <definedName name="Z_14D440E4_F18A_4F78_9989_38C1B133222D_.wvu.Rows" localSheetId="0" hidden="1">UKE_49_2021!#REF!,UKE_49_2021!#REF!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41" i="1" l="1"/>
  <c r="G35" i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F147" i="1" l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F162" i="1"/>
  <c r="E120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<sst xmlns="http://schemas.openxmlformats.org/spreadsheetml/2006/main" count="265" uniqueCount="143">
  <si>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</si>
  <si>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</si>
  <si>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</si>
  <si>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</si>
  <si>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</si>
  <si>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</si>
  <si>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</si>
  <si>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</si>
  <si>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</si>
  <si>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</si>
  <si>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</si>
  <si>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</si>
  <si>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</si>
  <si>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</si>
  <si>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</si>
  <si>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</si>
  <si>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</si>
  <si>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</si>
  <si>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</si>
  <si>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</si>
  <si>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</si>
  <si>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</si>
  <si>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</si>
  <si>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</si>
  <si>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</si>
  <si>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</si>
  <si>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</si>
  <si>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</si>
  <si>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</si>
  <si>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</si>
  <si>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</si>
  <si>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</si>
  <si>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</si>
  <si>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</si>
  <si>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</si>
  <si>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</si>
  <si>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</si>
  <si>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</si>
  <si>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</si>
  <si>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</si>
  <si>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</si>
  <si>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</si>
  <si>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</si>
  <si>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</si>
  <si>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</si>
  <si>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</si>
  <si>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</si>
  <si>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</si>
  <si>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</si>
  <si>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</si>
  <si>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</si>
  <si>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</si>
  <si>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</si>
  <si>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</si>
  <si>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</si>
  <si>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</si>
  <si>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</si>
  <si>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</si>
  <si>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</si>
  <si>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</si>
  <si>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</si>
  <si>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</si>
  <si>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</si>
  <si>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</si>
  <si>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</si>
  <si>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</si>
  <si>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</si>
  <si>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</si>
  <si>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</si>
  <si>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</si>
  <si>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</si>
  <si>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</si>
  <si>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</si>
  <si>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</si>
  <si>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</si>
  <si>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</si>
  <si>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</si>
  <si>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</si>
  <si>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</si>
  <si>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</si>
  <si>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</si>
  <si>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</si>
  <si>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</si>
  <si>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</si>
  <si>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</si>
  <si>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</si>
  <si>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</si>
  <si>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</si>
  <si>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</si>
  <si>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</si>
  <si>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</si>
  <si>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</si>
  <si>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</si>
  <si>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</si>
  <si>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</si>
  <si>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</si>
  <si>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</si>
  <si>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</si>
  <si>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</si>
  <si>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</si>
  <si>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</si>
  <si>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</si>
  <si>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</si>
  <si>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</si>
  <si>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</si>
  <si>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</si>
  <si>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</si>
  <si>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</si>
  <si>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</si>
  <si>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</si>
  <si>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</si>
  <si>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</si>
  <si>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</si>
  <si>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</si>
  <si>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</si>
  <si>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</si>
  <si>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</si>
  <si>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</si>
  <si>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</si>
  <si>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</si>
  <si>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</si>
  <si>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</si>
  <si>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</si>
  <si>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</si>
  <si>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</si>
  <si>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</si>
  <si>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</si>
  <si>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</si>
  <si>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</si>
  <si>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</si>
  <si>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</si>
  <si>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</si>
  <si>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</si>
  <si>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</si>
  <si>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</si>
  <si>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>3</t>
    </r>
    <r>
      <rPr>
        <sz val="9"/>
        <color indexed="8"/>
        <rFont val="Calibri"/>
        <family val="2"/>
      </rPr>
      <t xml:space="preserve"> Det er fisket 9 574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</si>
  <si>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591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</si>
  <si>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</si>
  <si>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985 tonn, men det legges til grunn at hele avsetningen tas</t>
    </r>
  </si>
  <si>
    <t>FANGST UKE 49</t>
  </si>
  <si>
    <t>FANGST T.O.M UKE 49</t>
  </si>
  <si>
    <t>RESTKVOTER UKE 49</t>
  </si>
  <si>
    <t>FANGST T.O.M. UKE 49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</si>
</sst>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149" zoomScale="55" zoomScaleNormal="110" zoomScaleSheetLayoutView="100" zoomScalePageLayoutView="55" workbookViewId="0">
      <selection activeCell="G54" sqref="G54:G58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4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35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35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139</v>
      </c>
      <c r="G22" s="167" t="s">
        <v>140</v>
      </c>
      <c r="H22" s="167" t="s">
        <v>141</v>
      </c>
      <c r="I22" s="167" t="s">
        <v>142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4795.3604999999998</v>
      </c>
      <c r="G23" s="172">
        <f t="shared" si="0"/>
        <v>104402.86877</v>
      </c>
      <c r="H23" s="172">
        <f t="shared" si="0"/>
        <v>26036.131229999999</v>
      </c>
      <c r="I23" s="172">
        <f t="shared" si="0"/>
        <v>94608.018790000002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129707</v>
      </c>
      <c r="F24" s="173">
        <v>4795.3604999999998</v>
      </c>
      <c r="G24" s="173">
        <v>103920.08507</v>
      </c>
      <c r="H24" s="173">
        <f>E24-G24</f>
        <v>25786.914929999999</v>
      </c>
      <c r="I24" s="173">
        <v>93916.791230000003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482.78370000000001</v>
      </c>
      <c r="H25" s="173">
        <f>E25-G25</f>
        <v>249.21629999999999</v>
      </c>
      <c r="I25" s="173">
        <v>691.22756000000004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1858.1897600000002</v>
      </c>
      <c r="G26" s="172">
        <f t="shared" si="1"/>
        <v>238389.96111100004</v>
      </c>
      <c r="H26" s="172">
        <f t="shared" si="1"/>
        <v>43523.038889000003</v>
      </c>
      <c r="I26" s="172">
        <f t="shared" si="1"/>
        <v>209608.28315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1642.3710900000001</v>
      </c>
      <c r="G27" s="175">
        <f t="shared" si="2"/>
        <v>193499.56280100002</v>
      </c>
      <c r="H27" s="175">
        <f t="shared" si="2"/>
        <v>27186.437199</v>
      </c>
      <c r="I27" s="175">
        <f t="shared" si="2"/>
        <v>163805.2616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52674</v>
      </c>
      <c r="F28" s="176">
        <f>485.29754-E55</f>
        <v>143.29754000000003</v>
      </c>
      <c r="G28" s="176">
        <f>46681.84772-F55</f>
        <v>43410.847719999998</v>
      </c>
      <c r="H28" s="176">
        <f t="shared" ref="H28:H34" si="3">E28-G28</f>
        <v>9263.1522800000021</v>
      </c>
      <c r="I28" s="176">
        <f>42222.36807-H55</f>
        <v>38581.368069999997</v>
      </c>
      <c r="J28" s="391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58310</v>
      </c>
      <c r="F29" s="176">
        <f>865.18276-E56</f>
        <v>289.18276000000003</v>
      </c>
      <c r="G29" s="176">
        <f>57977.61422-F56</f>
        <v>52056.614220000003</v>
      </c>
      <c r="H29" s="176">
        <f t="shared" si="3"/>
        <v>6253.3857799999969</v>
      </c>
      <c r="I29" s="176">
        <f>44864.74722-H56</f>
        <v>39954.747219999997</v>
      </c>
      <c r="J29" s="391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54344</v>
      </c>
      <c r="F30" s="176">
        <f>209.16709-E57</f>
        <v>39.167090000000002</v>
      </c>
      <c r="G30" s="176">
        <f>49879.532749-F57</f>
        <v>45035.532748999998</v>
      </c>
      <c r="H30" s="176">
        <f t="shared" si="3"/>
        <v>9308.4672510000019</v>
      </c>
      <c r="I30" s="176">
        <f>46572.0258-H57</f>
        <v>41737.025800000003</v>
      </c>
      <c r="J30" s="391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40088</v>
      </c>
      <c r="F31" s="176">
        <f>82.7237-E58</f>
        <v>55.723699999999994</v>
      </c>
      <c r="G31" s="176">
        <f>38960.568112-F58</f>
        <v>36860.568112000001</v>
      </c>
      <c r="H31" s="176">
        <f t="shared" si="3"/>
        <v>3227.4318879999992</v>
      </c>
      <c r="I31" s="176">
        <f>30146.12051-H58</f>
        <v>27649.120510000001</v>
      </c>
      <c r="J31" s="391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1115</v>
      </c>
      <c r="G32" s="176">
        <f>F54</f>
        <v>16136</v>
      </c>
      <c r="H32" s="176">
        <f t="shared" si="3"/>
        <v>-866</v>
      </c>
      <c r="I32" s="176">
        <f>H54</f>
        <v>15883</v>
      </c>
      <c r="J32" s="391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35114</v>
      </c>
      <c r="F33" s="175">
        <v>106.65900000000001</v>
      </c>
      <c r="G33" s="175">
        <v>25786.319019999999</v>
      </c>
      <c r="H33" s="175">
        <f t="shared" si="3"/>
        <v>9327.680980000001</v>
      </c>
      <c r="I33" s="175">
        <v>24502.587100000001</v>
      </c>
      <c r="J33" s="391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109.15967000000001</v>
      </c>
      <c r="G34" s="175">
        <f>G35+G36</f>
        <v>19104.079290000001</v>
      </c>
      <c r="H34" s="175">
        <f t="shared" si="3"/>
        <v>7008.9207099999985</v>
      </c>
      <c r="I34" s="175">
        <f>I35+I36</f>
        <v>21300.434450000001</v>
      </c>
      <c r="J34" s="391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0">
        <v>24243</v>
      </c>
      <c r="F35" s="176">
        <f>141.15967-E59-E60</f>
        <v>109.15967000000001</v>
      </c>
      <c r="G35" s="176">
        <f>22195.07929-F59-F60</f>
        <v>17975.079290000001</v>
      </c>
      <c r="H35" s="176">
        <f t="shared" ref="H35:H42" si="4">E35-G35</f>
        <v>6267.9207099999985</v>
      </c>
      <c r="I35" s="176">
        <f>24724.43445-H59-H60</f>
        <v>19440.434450000001</v>
      </c>
      <c r="J35" s="391"/>
    </row>
    <row r="36" spans="1:13" ht="14.15" customHeight="1" thickBot="1" x14ac:dyDescent="0.4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1860</v>
      </c>
      <c r="J36" s="391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7">
        <v>969</v>
      </c>
      <c r="F38" s="390">
        <v>10.614000000000001</v>
      </c>
      <c r="G38" s="390">
        <v>568.56820000000005</v>
      </c>
      <c r="H38" s="387">
        <f t="shared" si="4"/>
        <v>400.43179999999995</v>
      </c>
      <c r="I38" s="390">
        <v>540.03098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32</v>
      </c>
      <c r="G39" s="390">
        <f>F60</f>
        <v>3091</v>
      </c>
      <c r="H39" s="387">
        <f t="shared" si="4"/>
        <v>785</v>
      </c>
      <c r="I39" s="390">
        <f>H60</f>
        <v>3424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0">
        <v>4.82104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0">
        <v>237.15450000000001</v>
      </c>
      <c r="G41" s="390">
        <v>5018.0193499999996</v>
      </c>
      <c r="H41" s="387">
        <f t="shared" si="4"/>
        <v>1231.9806500000004</v>
      </c>
      <c r="I41" s="390"/>
      <c r="J41" s="61"/>
      <c r="M41" s="377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0">
        <v>4.5670000000018263</v>
      </c>
      <c r="G42" s="390">
        <v>234.74257000000216</v>
      </c>
      <c r="H42" s="387">
        <f t="shared" si="4"/>
        <v>-234.74257000000216</v>
      </c>
      <c r="I42" s="390">
        <v>262.79840000008699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6942.7068000000008</v>
      </c>
      <c r="G43" s="380">
        <f t="shared" si="5"/>
        <v>360021.03825000004</v>
      </c>
      <c r="H43" s="188">
        <f t="shared" si="5"/>
        <v>72925.961750000002</v>
      </c>
      <c r="I43" s="380">
        <f t="shared" si="5"/>
        <v>316581.32397000008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138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35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1" t="s">
        <v>17</v>
      </c>
      <c r="D53" s="167" t="s">
        <v>124</v>
      </c>
      <c r="E53" s="167" t="str">
        <f>F22</f>
        <v>FANGST UKE 49</v>
      </c>
      <c r="F53" s="167" t="str">
        <f>G22</f>
        <v>FANGST T.O.M UKE 49</v>
      </c>
      <c r="G53" s="167" t="str">
        <f>H22</f>
        <v>RESTKVOTER UKE 49</v>
      </c>
      <c r="H53" s="167" t="str">
        <f>I22</f>
        <v>FANGST T.O.M. UKE 49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0">
        <v>15270</v>
      </c>
      <c r="E54" s="172">
        <f>E58+E57+E56+E55</f>
        <v>1115</v>
      </c>
      <c r="F54" s="172">
        <f>F58+F57+F56+F55</f>
        <v>16136</v>
      </c>
      <c r="G54" s="400">
        <f>D54-F54</f>
        <v>-866</v>
      </c>
      <c r="H54" s="172">
        <f>H58+H57+H56+H55</f>
        <v>15883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1"/>
      <c r="E55" s="176">
        <v>342</v>
      </c>
      <c r="F55" s="176">
        <v>3271</v>
      </c>
      <c r="G55" s="401"/>
      <c r="H55" s="176">
        <v>3641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1"/>
      <c r="E56" s="176">
        <v>576</v>
      </c>
      <c r="F56" s="176">
        <v>5921</v>
      </c>
      <c r="G56" s="401"/>
      <c r="H56" s="176">
        <v>4910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1"/>
      <c r="E57" s="176">
        <v>170</v>
      </c>
      <c r="F57" s="176">
        <v>4844</v>
      </c>
      <c r="G57" s="401"/>
      <c r="H57" s="176">
        <v>4835</v>
      </c>
      <c r="I57" s="64"/>
      <c r="J57" s="61"/>
    </row>
    <row r="58" spans="1:10" ht="14.15" customHeight="1" thickBot="1" x14ac:dyDescent="0.4">
      <c r="A58" s="8"/>
      <c r="B58" s="55"/>
      <c r="C58" s="279" t="s">
        <v>69</v>
      </c>
      <c r="D58" s="402"/>
      <c r="E58" s="177">
        <v>27</v>
      </c>
      <c r="F58" s="177">
        <v>2100</v>
      </c>
      <c r="G58" s="402"/>
      <c r="H58" s="177">
        <v>2497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1860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32</v>
      </c>
      <c r="F60" s="179">
        <v>3091</v>
      </c>
      <c r="G60" s="179">
        <f>D60-F60</f>
        <v>742</v>
      </c>
      <c r="H60" s="179">
        <v>3424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7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15" customHeight="1" thickBot="1" x14ac:dyDescent="0.4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35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45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49</v>
      </c>
      <c r="G104" s="108" t="str">
        <f>G22</f>
        <v>FANGST T.O.M UKE 49</v>
      </c>
      <c r="H104" s="108" t="str">
        <f>H22</f>
        <v>RESTKVOTER UKE 49</v>
      </c>
      <c r="I104" s="108" t="str">
        <f>I22</f>
        <v>FANGST T.O.M. UKE 49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332.06740000000002</v>
      </c>
      <c r="G105" s="172">
        <f t="shared" si="6"/>
        <v>46673.460890000002</v>
      </c>
      <c r="H105" s="172">
        <f t="shared" si="6"/>
        <v>762.53910999999698</v>
      </c>
      <c r="I105" s="172">
        <f t="shared" si="6"/>
        <v>31255.726439999999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46611</v>
      </c>
      <c r="F106" s="173">
        <v>332.06740000000002</v>
      </c>
      <c r="G106" s="173">
        <v>45923.309070000003</v>
      </c>
      <c r="H106" s="173">
        <f>E106-G106</f>
        <v>687.69092999999702</v>
      </c>
      <c r="I106" s="173">
        <v>30950.66966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750.15182000000004</v>
      </c>
      <c r="H107" s="174">
        <f>E107-G107</f>
        <v>74.848179999999957</v>
      </c>
      <c r="I107" s="174">
        <v>305.05678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868.91169000000002</v>
      </c>
      <c r="G108" s="172">
        <f t="shared" si="7"/>
        <v>45702.399770000004</v>
      </c>
      <c r="H108" s="172">
        <f t="shared" si="7"/>
        <v>30559.600229999996</v>
      </c>
      <c r="I108" s="172">
        <f t="shared" si="7"/>
        <v>53047.076069999996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513.01881000000003</v>
      </c>
      <c r="G109" s="175">
        <f t="shared" si="8"/>
        <v>36044.056770000003</v>
      </c>
      <c r="H109" s="175">
        <f t="shared" si="8"/>
        <v>22179.943229999997</v>
      </c>
      <c r="I109" s="175">
        <f t="shared" si="8"/>
        <v>40075.367889999994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15830</v>
      </c>
      <c r="F110" s="176">
        <v>167.98060000000001</v>
      </c>
      <c r="G110" s="176">
        <v>5352.7874199999997</v>
      </c>
      <c r="H110" s="176">
        <f>E110-G110</f>
        <v>10477.212579999999</v>
      </c>
      <c r="I110" s="176">
        <v>7147.5225300000002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16201</v>
      </c>
      <c r="F111" s="176">
        <v>233.60496000000001</v>
      </c>
      <c r="G111" s="176">
        <v>11944.176460000001</v>
      </c>
      <c r="H111" s="176">
        <f t="shared" ref="H111:H119" si="9">E111-G111</f>
        <v>4256.8235399999994</v>
      </c>
      <c r="I111" s="176">
        <v>12204.363020000001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16577</v>
      </c>
      <c r="F112" s="176">
        <v>96.071730000000002</v>
      </c>
      <c r="G112" s="176">
        <v>12328.857760000001</v>
      </c>
      <c r="H112" s="176">
        <f t="shared" si="9"/>
        <v>4248.1422399999992</v>
      </c>
      <c r="I112" s="176">
        <v>12336.063550000001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9616</v>
      </c>
      <c r="F113" s="176">
        <v>15.361520000000001</v>
      </c>
      <c r="G113" s="176">
        <v>6418.23513</v>
      </c>
      <c r="H113" s="176">
        <f t="shared" si="9"/>
        <v>3197.76487</v>
      </c>
      <c r="I113" s="176">
        <v>8387.4187899999997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11846</v>
      </c>
      <c r="F114" s="175">
        <v>267.97658000000001</v>
      </c>
      <c r="G114" s="175">
        <v>7360.2139800000004</v>
      </c>
      <c r="H114" s="175">
        <f>E114-G114</f>
        <v>4485.7860199999996</v>
      </c>
      <c r="I114" s="175">
        <v>10843.975130000001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6192</v>
      </c>
      <c r="F115" s="198">
        <v>87.916300000000007</v>
      </c>
      <c r="G115" s="198">
        <v>2298.1290199999999</v>
      </c>
      <c r="H115" s="198">
        <f t="shared" si="9"/>
        <v>3893.8709800000001</v>
      </c>
      <c r="I115" s="198">
        <v>2127.7330499999998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79">
        <v>379</v>
      </c>
      <c r="F116" s="390">
        <v>0.10032000000000001</v>
      </c>
      <c r="G116" s="390">
        <v>36.473210000000002</v>
      </c>
      <c r="H116" s="387">
        <f t="shared" si="9"/>
        <v>342.52679000000001</v>
      </c>
      <c r="I116" s="390">
        <v>13.76854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0.56986999999999999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867.77008000000001</v>
      </c>
      <c r="H118" s="179">
        <f t="shared" si="9"/>
        <v>2132.2299199999998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0.14499999999998181</v>
      </c>
      <c r="G119" s="179">
        <v>66.619529999996303</v>
      </c>
      <c r="H119" s="179">
        <f t="shared" si="9"/>
        <v>-66.619529999996303</v>
      </c>
      <c r="I119" s="179">
        <v>183.99126999999862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1201.7942800000001</v>
      </c>
      <c r="G120" s="380">
        <f t="shared" si="10"/>
        <v>93646.723480000001</v>
      </c>
      <c r="H120" s="380">
        <f t="shared" si="10"/>
        <v>33730.276519999999</v>
      </c>
      <c r="I120" s="380">
        <f t="shared" si="10"/>
        <v>84800.562319999997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137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4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15" customHeight="1" x14ac:dyDescent="0.35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5" customHeight="1" x14ac:dyDescent="0.35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5" customHeight="1" x14ac:dyDescent="0.35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5" customHeight="1" thickBot="1" x14ac:dyDescent="0.4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4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49</v>
      </c>
      <c r="G140" s="108" t="str">
        <f>G22</f>
        <v>FANGST T.O.M UKE 49</v>
      </c>
      <c r="H140" s="108" t="str">
        <f>H22</f>
        <v>RESTKVOTER UKE 49</v>
      </c>
      <c r="I140" s="108" t="str">
        <f>I22</f>
        <v>FANGST T.O.M. UKE 49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694.85850000000005</v>
      </c>
      <c r="G141" s="200">
        <f t="shared" si="11"/>
        <v>59411.28787</v>
      </c>
      <c r="H141" s="200">
        <f t="shared" si="11"/>
        <v>1218.7121299999963</v>
      </c>
      <c r="I141" s="200">
        <f t="shared" si="11"/>
        <v>53289.973990000006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48491</v>
      </c>
      <c r="F142" s="202">
        <v>694.85850000000005</v>
      </c>
      <c r="G142" s="202">
        <v>51059.194150000003</v>
      </c>
      <c r="H142" s="202">
        <f>E142-G142</f>
        <v>-2568.194150000003</v>
      </c>
      <c r="I142" s="202">
        <v>45388.341180000003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11639</v>
      </c>
      <c r="F143" s="202"/>
      <c r="G143" s="202">
        <v>8352.0937200000008</v>
      </c>
      <c r="H143" s="202">
        <f>E143-G143</f>
        <v>3286.9062799999992</v>
      </c>
      <c r="I143" s="202">
        <v>7901.6328100000001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1">
        <v>44985</v>
      </c>
      <c r="E145" s="205">
        <v>44112</v>
      </c>
      <c r="F145" s="206">
        <v>2.2650000000000001</v>
      </c>
      <c r="G145" s="206">
        <v>39187.359469999996</v>
      </c>
      <c r="H145" s="206">
        <f>E145-G145</f>
        <v>4924.6405300000042</v>
      </c>
      <c r="I145" s="206">
        <v>25751.009269999999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2262.0408099999995</v>
      </c>
      <c r="G146" s="208">
        <f t="shared" si="12"/>
        <v>62932.730940000001</v>
      </c>
      <c r="H146" s="208">
        <f t="shared" si="12"/>
        <v>3375.2690599999996</v>
      </c>
      <c r="I146" s="208">
        <f t="shared" si="12"/>
        <v>65427.962919999998</v>
      </c>
      <c r="J146" s="53"/>
    </row>
    <row r="147" spans="1:10" ht="14.15" customHeight="1" x14ac:dyDescent="0.35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2123.2095199999999</v>
      </c>
      <c r="G147" s="210">
        <f>G148+G149+G151+G150</f>
        <v>48658.075270000001</v>
      </c>
      <c r="H147" s="210">
        <f>H148+H149+H150+H151</f>
        <v>1518.9247300000006</v>
      </c>
      <c r="I147" s="210">
        <f>I148+I149+I150+I151</f>
        <v>50813.269209999999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14807</v>
      </c>
      <c r="F148" s="193">
        <v>389.69454999999999</v>
      </c>
      <c r="G148" s="193">
        <v>10912.088890000001</v>
      </c>
      <c r="H148" s="193">
        <f>E148-G148</f>
        <v>3894.9111099999991</v>
      </c>
      <c r="I148" s="193">
        <v>11016.064259999999</v>
      </c>
      <c r="J148" s="298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12372</v>
      </c>
      <c r="F149" s="193">
        <v>494.48198000000002</v>
      </c>
      <c r="G149" s="193">
        <v>15050.9298</v>
      </c>
      <c r="H149" s="193">
        <f>E149-G149</f>
        <v>-2678.9297999999999</v>
      </c>
      <c r="I149" s="193">
        <v>12570.22652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12174</v>
      </c>
      <c r="F150" s="193">
        <v>686.94503999999995</v>
      </c>
      <c r="G150" s="193">
        <v>10546.35591</v>
      </c>
      <c r="H150" s="193">
        <f>E150-G150</f>
        <v>1627.6440899999998</v>
      </c>
      <c r="I150" s="193">
        <v>15676.17928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10824</v>
      </c>
      <c r="F151" s="193">
        <v>552.08794999999998</v>
      </c>
      <c r="G151" s="193">
        <v>12148.700669999998</v>
      </c>
      <c r="H151" s="193">
        <f>E151-G151</f>
        <v>-1324.7006699999984</v>
      </c>
      <c r="I151" s="193">
        <v>11550.799150000001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13.1274</v>
      </c>
      <c r="G152" s="212">
        <v>5921.2072500000004</v>
      </c>
      <c r="H152" s="212">
        <f>H153+H154</f>
        <v>858.79274999999961</v>
      </c>
      <c r="I152" s="212">
        <v>6411.3852900000002</v>
      </c>
      <c r="J152" s="299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6280</v>
      </c>
      <c r="F153" s="193">
        <v>13.1274</v>
      </c>
      <c r="G153" s="193">
        <v>5792.1730500000003</v>
      </c>
      <c r="H153" s="193">
        <f>E153-G153</f>
        <v>487.82694999999967</v>
      </c>
      <c r="I153" s="193">
        <v>6251.91489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129.03420000000006</v>
      </c>
      <c r="H154" s="193">
        <f t="shared" ref="H154:H160" si="13">E154-G154</f>
        <v>370.96579999999994</v>
      </c>
      <c r="I154" s="193">
        <f>I152-I153</f>
        <v>159.47040000000015</v>
      </c>
      <c r="J154" s="300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3">
        <v>9351</v>
      </c>
      <c r="F155" s="214">
        <v>125.70389</v>
      </c>
      <c r="G155" s="214">
        <v>8353.4484200000006</v>
      </c>
      <c r="H155" s="214">
        <f t="shared" si="13"/>
        <v>997.55157999999938</v>
      </c>
      <c r="I155" s="214">
        <v>8203.3084199999994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>
        <v>8.5050000000000001E-2</v>
      </c>
      <c r="G156" s="195">
        <v>22.269960000000001</v>
      </c>
      <c r="H156" s="195">
        <f t="shared" si="13"/>
        <v>121.73004</v>
      </c>
      <c r="I156" s="195">
        <v>16.295729999999999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2.3510900000000001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7" thickBot="1" x14ac:dyDescent="0.4">
      <c r="A160" s="51"/>
      <c r="B160" s="52"/>
      <c r="C160" s="128" t="s">
        <v>85</v>
      </c>
      <c r="D160" s="222"/>
      <c r="E160" s="217"/>
      <c r="F160" s="218">
        <v>1</v>
      </c>
      <c r="G160" s="218">
        <v>1424.2962899999984</v>
      </c>
      <c r="H160" s="218">
        <f t="shared" si="13"/>
        <v>-1424.2962899999984</v>
      </c>
      <c r="I160" s="218">
        <v>1450.4116599999834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2962.6004499999999</v>
      </c>
      <c r="G162" s="188">
        <f>G141+G145+G146+G156+G157+G158+G159+G160</f>
        <v>165414.56933</v>
      </c>
      <c r="H162" s="188">
        <f t="shared" si="14"/>
        <v>8329.4306700000016</v>
      </c>
      <c r="I162" s="188">
        <f t="shared" si="14"/>
        <v>148203.14937</v>
      </c>
      <c r="J162" s="301"/>
    </row>
    <row r="163" spans="1:10" ht="14.25" customHeight="1" x14ac:dyDescent="0.35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35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135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8" t="s">
        <v>136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15" customHeight="1" thickBot="1" x14ac:dyDescent="0.4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49</v>
      </c>
      <c r="F186" s="108" t="str">
        <f>G22</f>
        <v>FANGST T.O.M UKE 49</v>
      </c>
      <c r="G186" s="168" t="str">
        <f>H22</f>
        <v>RESTKVOTER UKE 49</v>
      </c>
      <c r="H186" s="108" t="str">
        <f>I22</f>
        <v>FANGST T.O.M. UKE 49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0">
        <v>5394</v>
      </c>
      <c r="E187" s="189">
        <v>71.446290000000005</v>
      </c>
      <c r="F187" s="189">
        <v>2304.6371800000002</v>
      </c>
      <c r="G187" s="405">
        <f>D187-F187-F188</f>
        <v>1033.4820999999997</v>
      </c>
      <c r="H187" s="189">
        <v>2454.7364899999998</v>
      </c>
      <c r="I187" s="91"/>
      <c r="J187" s="305"/>
    </row>
    <row r="188" spans="1:10" ht="14.15" customHeight="1" x14ac:dyDescent="0.35">
      <c r="A188" s="51"/>
      <c r="B188" s="77"/>
      <c r="C188" s="78" t="s">
        <v>27</v>
      </c>
      <c r="D188" s="411"/>
      <c r="E188" s="190">
        <v>2.9700000000000001E-2</v>
      </c>
      <c r="F188" s="190">
        <v>2055.8807200000001</v>
      </c>
      <c r="G188" s="419"/>
      <c r="H188" s="190">
        <v>2145.0522500000002</v>
      </c>
      <c r="I188" s="91"/>
      <c r="J188" s="305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3.53782</v>
      </c>
      <c r="F189" s="191">
        <v>123.66475</v>
      </c>
      <c r="G189" s="191">
        <f>D189-F189</f>
        <v>76.335250000000002</v>
      </c>
      <c r="H189" s="191">
        <v>109.86492</v>
      </c>
      <c r="I189" s="91"/>
      <c r="J189" s="305"/>
    </row>
    <row r="190" spans="1:10" ht="14.15" customHeight="1" x14ac:dyDescent="0.35">
      <c r="A190" s="38"/>
      <c r="B190" s="92"/>
      <c r="C190" s="80" t="s">
        <v>55</v>
      </c>
      <c r="D190" s="276">
        <v>8090</v>
      </c>
      <c r="E190" s="192">
        <f>E191+E192+E193</f>
        <v>29.317119999999999</v>
      </c>
      <c r="F190" s="192">
        <f>F191+F192+F193</f>
        <v>8304.2167200000004</v>
      </c>
      <c r="G190" s="192">
        <f>D190-F190</f>
        <v>-214.21672000000035</v>
      </c>
      <c r="H190" s="192">
        <f>H191+H192+H193</f>
        <v>7914.5827199999994</v>
      </c>
      <c r="I190" s="93"/>
      <c r="J190" s="306"/>
    </row>
    <row r="191" spans="1:10" ht="14.15" customHeight="1" x14ac:dyDescent="0.35">
      <c r="A191" s="69"/>
      <c r="B191" s="81"/>
      <c r="C191" s="82" t="s">
        <v>31</v>
      </c>
      <c r="D191" s="176"/>
      <c r="E191" s="193">
        <v>3.7053500000000001</v>
      </c>
      <c r="F191" s="193">
        <v>4092.5185700000002</v>
      </c>
      <c r="G191" s="193"/>
      <c r="H191" s="193">
        <v>3804.95928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17.03387</v>
      </c>
      <c r="F192" s="193">
        <v>2613.0255999999999</v>
      </c>
      <c r="G192" s="193"/>
      <c r="H192" s="193">
        <v>2531.3819600000002</v>
      </c>
      <c r="I192" s="106"/>
      <c r="J192" s="307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8.5778999999999996</v>
      </c>
      <c r="F193" s="194">
        <v>1598.67255</v>
      </c>
      <c r="G193" s="194"/>
      <c r="H193" s="194">
        <v>1578.2414799999999</v>
      </c>
      <c r="I193" s="106"/>
      <c r="J193" s="307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104.33093000000001</v>
      </c>
      <c r="F196" s="180">
        <f>F187+F188+F189+F190+F194+F195</f>
        <v>12789.02857</v>
      </c>
      <c r="G196" s="180">
        <f>D196-F196</f>
        <v>965.9714299999996</v>
      </c>
      <c r="H196" s="180">
        <f>H187+H188+H189+H190+H194+H195</f>
        <v>12624.335399999998</v>
      </c>
      <c r="I196" s="103"/>
      <c r="J196" s="301"/>
    </row>
    <row r="197" spans="1:10" ht="15.75" customHeight="1" x14ac:dyDescent="0.35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19" t="s">
        <v>18</v>
      </c>
      <c r="E215" s="42" t="str">
        <f>F22</f>
        <v>FANGST UKE 49</v>
      </c>
      <c r="F215" s="42" t="str">
        <f>G22</f>
        <v>FANGST T.O.M UKE 49</v>
      </c>
      <c r="G215" s="42" t="str">
        <f>H22</f>
        <v>RESTKVOTER UKE 49</v>
      </c>
      <c r="H215" s="42" t="str">
        <f>I22</f>
        <v>FANGST T.O.M. UKE 49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5">
        <v>43379</v>
      </c>
      <c r="E216" s="265">
        <v>14.54655</v>
      </c>
      <c r="F216" s="265">
        <v>43336.025629999996</v>
      </c>
      <c r="G216" s="265">
        <f>D216-F216</f>
        <v>42.974370000003546</v>
      </c>
      <c r="H216" s="265">
        <v>31597.343000000001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5">
        <v>100</v>
      </c>
      <c r="E217" s="265"/>
      <c r="F217" s="265">
        <v>30.833580000000001</v>
      </c>
      <c r="G217" s="265">
        <f>D217-F217</f>
        <v>69.166420000000002</v>
      </c>
      <c r="H217" s="265">
        <v>15.49925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7">
        <f>SUM(D216:D218)</f>
        <v>43534</v>
      </c>
      <c r="E219" s="267">
        <f>SUM(E216:E218)</f>
        <v>14.54655</v>
      </c>
      <c r="F219" s="267">
        <f>SUM(F216:F218)</f>
        <v>43366.859209999995</v>
      </c>
      <c r="G219" s="267">
        <f>D219-F219</f>
        <v>167.14079000000493</v>
      </c>
      <c r="H219" s="267">
        <f>SUM(H216:H218)</f>
        <v>31612.842250000002</v>
      </c>
      <c r="I219" s="21"/>
      <c r="J219" s="53"/>
    </row>
    <row r="220" spans="1:10" ht="17.149999999999999" customHeight="1" thickBot="1" x14ac:dyDescent="0.4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4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15" customHeight="1" thickTop="1" thickBot="1" x14ac:dyDescent="0.4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15" customHeight="1" thickBot="1" x14ac:dyDescent="0.4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15" customHeight="1" x14ac:dyDescent="0.35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15" customHeight="1" x14ac:dyDescent="0.35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4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4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15" customHeight="1" x14ac:dyDescent="0.35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35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35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15" customHeight="1" thickBot="1" x14ac:dyDescent="0.4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4">
      <c r="A268" s="51"/>
      <c r="B268" s="314"/>
      <c r="C268" s="42" t="s">
        <v>17</v>
      </c>
      <c r="D268" s="46" t="s">
        <v>18</v>
      </c>
      <c r="E268" s="42" t="str">
        <f>F22</f>
        <v>FANGST UKE 49</v>
      </c>
      <c r="F268" s="42" t="str">
        <f>G22</f>
        <v>FANGST T.O.M UKE 49</v>
      </c>
      <c r="G268" s="42" t="str">
        <f>H22</f>
        <v>RESTKVOTER UKE 49</v>
      </c>
      <c r="H268" s="42" t="str">
        <f>I22</f>
        <v>FANGST T.O.M. UKE 49 2020</v>
      </c>
      <c r="I268" s="28"/>
      <c r="J268" s="306"/>
    </row>
    <row r="269" spans="1:10" ht="14.15" customHeight="1" thickBot="1" x14ac:dyDescent="0.4">
      <c r="A269" s="38"/>
      <c r="B269" s="92"/>
      <c r="C269" s="44" t="s">
        <v>49</v>
      </c>
      <c r="D269" s="403">
        <v>1701</v>
      </c>
      <c r="E269" s="164">
        <v>0.16550000000000001</v>
      </c>
      <c r="F269" s="164">
        <v>498.03187000000003</v>
      </c>
      <c r="G269" s="405">
        <f>D269-F269-F270</f>
        <v>144.13390000000004</v>
      </c>
      <c r="H269" s="164">
        <v>602.94273999999996</v>
      </c>
      <c r="I269" s="93"/>
      <c r="J269" s="320"/>
    </row>
    <row r="270" spans="1:10" ht="14.15" customHeight="1" thickBot="1" x14ac:dyDescent="0.4">
      <c r="A270" s="51"/>
      <c r="B270" s="314"/>
      <c r="C270" s="47" t="s">
        <v>43</v>
      </c>
      <c r="D270" s="404"/>
      <c r="E270" s="164">
        <v>2.5513599999999999</v>
      </c>
      <c r="F270" s="164">
        <v>1058.8342299999999</v>
      </c>
      <c r="G270" s="406"/>
      <c r="H270" s="164">
        <v>1621.9010800000001</v>
      </c>
      <c r="I270" s="41"/>
      <c r="J270" s="306"/>
    </row>
    <row r="271" spans="1:10" ht="16" thickBot="1" x14ac:dyDescent="0.4">
      <c r="A271" s="38"/>
      <c r="B271" s="92"/>
      <c r="C271" s="43" t="s">
        <v>34</v>
      </c>
      <c r="D271" s="252">
        <v>5</v>
      </c>
      <c r="E271" s="165"/>
      <c r="F271" s="165">
        <v>3.516</v>
      </c>
      <c r="G271" s="164">
        <f>D271-F271</f>
        <v>1.484</v>
      </c>
      <c r="H271" s="165">
        <v>3.4529200000000002</v>
      </c>
      <c r="I271" s="93"/>
      <c r="J271" s="321"/>
    </row>
    <row r="272" spans="1:10" ht="18.75" customHeight="1" thickBot="1" x14ac:dyDescent="0.4">
      <c r="A272" s="38"/>
      <c r="B272" s="322"/>
      <c r="C272" s="43" t="s">
        <v>53</v>
      </c>
      <c r="D272" s="263"/>
      <c r="E272" s="165"/>
      <c r="F272" s="165">
        <v>2.9896400000000001</v>
      </c>
      <c r="G272" s="164"/>
      <c r="H272" s="165">
        <v>2.1034299999999999</v>
      </c>
      <c r="I272" s="34"/>
      <c r="J272" s="316"/>
    </row>
    <row r="273" spans="1:10" ht="14.15" customHeight="1" thickBot="1" x14ac:dyDescent="0.4">
      <c r="A273" s="51"/>
      <c r="B273" s="314"/>
      <c r="C273" s="45" t="s">
        <v>50</v>
      </c>
      <c r="D273" s="264">
        <f>D259</f>
        <v>1706</v>
      </c>
      <c r="E273" s="166">
        <f>SUM(E269:E272)</f>
        <v>2.7168600000000001</v>
      </c>
      <c r="F273" s="166">
        <f>SUM(F269:F272)</f>
        <v>1563.37174</v>
      </c>
      <c r="G273" s="166">
        <f>D273-F273</f>
        <v>142.62825999999995</v>
      </c>
      <c r="H273" s="166">
        <f>H269+H270+H271+H272</f>
        <v>2230.4001700000003</v>
      </c>
      <c r="I273" s="28"/>
      <c r="J273" s="316"/>
    </row>
    <row r="274" spans="1:10" ht="14.15" customHeight="1" x14ac:dyDescent="0.35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4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4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35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35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35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15" customHeight="1" thickBot="1" x14ac:dyDescent="0.4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15" customHeight="1" thickBot="1" x14ac:dyDescent="0.4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35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35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35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4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35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4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4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49</v>
      </c>
      <c r="G298" s="325" t="str">
        <f>G22</f>
        <v>FANGST T.O.M UKE 49</v>
      </c>
      <c r="H298" s="325" t="str">
        <f>H22</f>
        <v>RESTKVOTER UKE 49</v>
      </c>
      <c r="I298" s="325" t="str">
        <f>I22</f>
        <v>FANGST T.O.M. UKE 49 2020</v>
      </c>
      <c r="J298" s="359"/>
    </row>
    <row r="299" spans="1:10" ht="14.15" customHeight="1" x14ac:dyDescent="0.35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1.2456</v>
      </c>
      <c r="G299" s="374">
        <f t="shared" si="15"/>
        <v>14496.349580000002</v>
      </c>
      <c r="H299" s="374">
        <f t="shared" si="15"/>
        <v>6191.6504199999999</v>
      </c>
      <c r="I299" s="374">
        <f t="shared" si="15"/>
        <v>29349.532889999999</v>
      </c>
      <c r="J299" s="359"/>
    </row>
    <row r="300" spans="1:10" ht="14.15" customHeight="1" x14ac:dyDescent="0.35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7811.9666100000004</v>
      </c>
      <c r="H300" s="332">
        <f t="shared" ref="H300:H305" si="16">E300-G300</f>
        <v>3713.0333899999996</v>
      </c>
      <c r="I300" s="332">
        <v>20265.851859999999</v>
      </c>
      <c r="J300" s="359"/>
    </row>
    <row r="301" spans="1:10" ht="14.15" customHeight="1" x14ac:dyDescent="0.35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2537.6612</v>
      </c>
      <c r="H301" s="332">
        <f t="shared" si="16"/>
        <v>462.33879999999999</v>
      </c>
      <c r="I301" s="332">
        <v>2777.9040799999998</v>
      </c>
      <c r="J301" s="359"/>
    </row>
    <row r="302" spans="1:10" ht="14.15" customHeight="1" x14ac:dyDescent="0.35">
      <c r="A302" s="27"/>
      <c r="B302" s="358"/>
      <c r="C302" s="333" t="s">
        <v>45</v>
      </c>
      <c r="D302" s="331">
        <v>1366</v>
      </c>
      <c r="E302" s="331">
        <v>1441</v>
      </c>
      <c r="F302" s="332">
        <v>1.2456</v>
      </c>
      <c r="G302" s="332">
        <v>1740.5835199999999</v>
      </c>
      <c r="H302" s="332">
        <f t="shared" si="16"/>
        <v>-299.58351999999991</v>
      </c>
      <c r="I302" s="332">
        <v>2743.26764</v>
      </c>
      <c r="J302" s="359"/>
    </row>
    <row r="303" spans="1:10" ht="14.15" customHeight="1" thickBot="1" x14ac:dyDescent="0.4">
      <c r="A303" s="27"/>
      <c r="B303" s="358"/>
      <c r="C303" s="334" t="s">
        <v>131</v>
      </c>
      <c r="D303" s="335">
        <v>4571</v>
      </c>
      <c r="E303" s="335">
        <v>4722</v>
      </c>
      <c r="F303" s="332"/>
      <c r="G303" s="332">
        <v>2406.13825</v>
      </c>
      <c r="H303" s="332">
        <f t="shared" si="16"/>
        <v>2315.86175</v>
      </c>
      <c r="I303" s="332">
        <v>3562.5093099999999</v>
      </c>
      <c r="J303" s="359"/>
    </row>
    <row r="304" spans="1:10" ht="14.15" customHeight="1" thickBot="1" x14ac:dyDescent="0.4">
      <c r="A304" s="27"/>
      <c r="B304" s="358"/>
      <c r="C304" s="336" t="s">
        <v>36</v>
      </c>
      <c r="D304" s="337">
        <v>5500</v>
      </c>
      <c r="E304" s="337">
        <v>5500</v>
      </c>
      <c r="F304" s="338"/>
      <c r="G304" s="338">
        <v>2333.1071299999999</v>
      </c>
      <c r="H304" s="338">
        <f t="shared" si="16"/>
        <v>3166.8928700000001</v>
      </c>
      <c r="I304" s="338">
        <v>3890.5072799999998</v>
      </c>
      <c r="J304" s="359"/>
    </row>
    <row r="305" spans="1:10" ht="14.15" customHeight="1" x14ac:dyDescent="0.35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11.046519999999999</v>
      </c>
      <c r="G305" s="329">
        <f>G307+G306</f>
        <v>3284.0281</v>
      </c>
      <c r="H305" s="329">
        <f t="shared" si="16"/>
        <v>4715.9719000000005</v>
      </c>
      <c r="I305" s="329">
        <f>I307+I306</f>
        <v>5830.4666399999996</v>
      </c>
      <c r="J305" s="359"/>
    </row>
    <row r="306" spans="1:10" ht="14.15" customHeight="1" x14ac:dyDescent="0.35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947.37114999999994</v>
      </c>
      <c r="J306" s="359"/>
    </row>
    <row r="307" spans="1:10" ht="14.15" customHeight="1" thickBot="1" x14ac:dyDescent="0.4">
      <c r="A307" s="27"/>
      <c r="B307" s="358"/>
      <c r="C307" s="340" t="s">
        <v>46</v>
      </c>
      <c r="D307" s="341"/>
      <c r="E307" s="342"/>
      <c r="F307" s="343">
        <v>11.046519999999999</v>
      </c>
      <c r="G307" s="343">
        <v>3270.8007699999998</v>
      </c>
      <c r="H307" s="343"/>
      <c r="I307" s="343">
        <v>4883.0954899999997</v>
      </c>
      <c r="J307" s="359"/>
    </row>
    <row r="308" spans="1:10" ht="14.15" customHeight="1" thickBot="1" x14ac:dyDescent="0.4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0.44280000000000003</v>
      </c>
      <c r="H308" s="338">
        <f>E308-G308</f>
        <v>9.5571999999999999</v>
      </c>
      <c r="I308" s="338">
        <v>0.75255000000000005</v>
      </c>
      <c r="J308" s="359"/>
    </row>
    <row r="309" spans="1:10" ht="14.15" customHeight="1" thickBot="1" x14ac:dyDescent="0.4">
      <c r="A309" s="27"/>
      <c r="B309" s="358"/>
      <c r="C309" s="344" t="s">
        <v>47</v>
      </c>
      <c r="D309" s="345"/>
      <c r="E309" s="346"/>
      <c r="F309" s="338">
        <v>0.12336</v>
      </c>
      <c r="G309" s="338">
        <v>49.481299999999997</v>
      </c>
      <c r="H309" s="338">
        <f>E309-G309</f>
        <v>-49.481299999999997</v>
      </c>
      <c r="I309" s="338">
        <v>82.317430000000002</v>
      </c>
      <c r="J309" s="359"/>
    </row>
    <row r="310" spans="1:10" ht="19" thickBot="1" x14ac:dyDescent="0.4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12.415479999999999</v>
      </c>
      <c r="G310" s="349">
        <f t="shared" si="17"/>
        <v>20163.408910000002</v>
      </c>
      <c r="H310" s="349">
        <f t="shared" si="17"/>
        <v>14034.59109</v>
      </c>
      <c r="I310" s="349">
        <f t="shared" si="17"/>
        <v>39153.576789999999</v>
      </c>
      <c r="J310" s="359"/>
    </row>
    <row r="311" spans="1:10" ht="14.15" customHeight="1" x14ac:dyDescent="0.35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15" customHeight="1" x14ac:dyDescent="0.35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15" customHeight="1" x14ac:dyDescent="0.35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4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35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15" customHeight="1" x14ac:dyDescent="0.35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15" customHeight="1" thickBot="1" x14ac:dyDescent="0.4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15" customHeight="1" thickBot="1" x14ac:dyDescent="0.4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15" customHeight="1" x14ac:dyDescent="0.35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15" customHeight="1" x14ac:dyDescent="0.35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15" customHeight="1" thickBot="1" x14ac:dyDescent="0.4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15" customHeight="1" thickBot="1" x14ac:dyDescent="0.4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15" customHeight="1" x14ac:dyDescent="0.35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15" customHeight="1" x14ac:dyDescent="0.35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15" customHeight="1" x14ac:dyDescent="0.35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15" customHeight="1" thickBot="1" x14ac:dyDescent="0.4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4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4">
      <c r="A331" s="302"/>
      <c r="B331" s="361"/>
      <c r="C331" s="326" t="s">
        <v>73</v>
      </c>
      <c r="D331" s="365" t="s">
        <v>74</v>
      </c>
      <c r="E331" s="326" t="str">
        <f>F22</f>
        <v>FANGST UKE 49</v>
      </c>
      <c r="F331" s="326" t="str">
        <f>G22</f>
        <v>FANGST T.O.M UKE 49</v>
      </c>
      <c r="G331" s="366" t="str">
        <f>H22</f>
        <v>RESTKVOTER UKE 49</v>
      </c>
      <c r="H331" s="326" t="str">
        <f>I22</f>
        <v>FANGST T.O.M. UKE 49 2020</v>
      </c>
      <c r="I331" s="309"/>
      <c r="J331" s="362"/>
    </row>
    <row r="332" spans="1:10" ht="14.15" customHeight="1" thickBot="1" x14ac:dyDescent="0.4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15" customHeight="1" thickBot="1" x14ac:dyDescent="0.4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15" customHeight="1" thickBot="1" x14ac:dyDescent="0.4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15" customHeight="1" thickBot="1" x14ac:dyDescent="0.4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15" customHeight="1" thickBot="1" x14ac:dyDescent="0.4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15" customHeight="1" thickBot="1" x14ac:dyDescent="0.4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15" customHeight="1" thickBot="1" x14ac:dyDescent="0.4">
      <c r="A338" s="27"/>
      <c r="B338" s="358"/>
      <c r="C338" s="336" t="s">
        <v>77</v>
      </c>
      <c r="D338" s="392">
        <v>1240</v>
      </c>
      <c r="E338" s="388">
        <f>SUM(E339:E340)</f>
        <v>31.664000000000001</v>
      </c>
      <c r="F338" s="388">
        <f>SUM(F339:F340)</f>
        <v>945.84677999999997</v>
      </c>
      <c r="G338" s="395">
        <f>D338-F338</f>
        <v>294.15322000000003</v>
      </c>
      <c r="H338" s="388">
        <f>SUM(H339:H340)</f>
        <v>1346.24584</v>
      </c>
      <c r="I338" s="113"/>
      <c r="J338" s="359"/>
    </row>
    <row r="339" spans="1:10" ht="14.15" customHeight="1" thickBot="1" x14ac:dyDescent="0.4">
      <c r="A339" s="27"/>
      <c r="B339" s="358"/>
      <c r="C339" s="367" t="s">
        <v>65</v>
      </c>
      <c r="D339" s="393"/>
      <c r="E339" s="368">
        <v>25.269500000000001</v>
      </c>
      <c r="F339" s="368">
        <v>792.21979999999996</v>
      </c>
      <c r="G339" s="396"/>
      <c r="H339" s="368">
        <v>1082.96506</v>
      </c>
      <c r="I339" s="113"/>
      <c r="J339" s="359"/>
    </row>
    <row r="340" spans="1:10" ht="14.15" customHeight="1" thickBot="1" x14ac:dyDescent="0.4">
      <c r="A340" s="27"/>
      <c r="B340" s="358"/>
      <c r="C340" s="367" t="s">
        <v>66</v>
      </c>
      <c r="D340" s="394"/>
      <c r="E340" s="384">
        <v>6.3944999999999999</v>
      </c>
      <c r="F340" s="384">
        <v>153.62698</v>
      </c>
      <c r="G340" s="397"/>
      <c r="H340" s="384">
        <v>263.28077999999999</v>
      </c>
      <c r="I340" s="113"/>
      <c r="J340" s="359"/>
    </row>
    <row r="341" spans="1:10" ht="14.15" customHeight="1" thickBot="1" x14ac:dyDescent="0.4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15" customHeight="1" thickBot="1" x14ac:dyDescent="0.4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31.664000000000001</v>
      </c>
      <c r="F342" s="386">
        <f>F332+F335+F338+F341</f>
        <v>4075.7688099999996</v>
      </c>
      <c r="G342" s="376">
        <f>SUM(G332:G341)</f>
        <v>89.231190000000083</v>
      </c>
      <c r="H342" s="386">
        <f>H332+H335+H338+H341</f>
        <v>4922.1904200000008</v>
      </c>
      <c r="I342" s="113"/>
      <c r="J342" s="359"/>
    </row>
    <row r="343" spans="1:10" ht="14.15" customHeight="1" x14ac:dyDescent="0.35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15" customHeight="1" thickBot="1" x14ac:dyDescent="0.4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49
&amp;"-,Normal"&amp;11(iht. motatte landings- og sluttsedler fra fiskesalgslagene; alle tallstørrelser i hele tonn)&amp;R12.12.2021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UKE_49_2021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2021-12-14T13:37:41Z</dcterms:modified>
</cp:coreProperties>
</file>