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"/>
    </mc:Choice>
  </mc:AlternateContent>
  <bookViews>
    <workbookView xWindow="0" yWindow="0" windowWidth="28800" windowHeight="12435" tabRatio="413"/>
  </bookViews>
  <sheets>
    <sheet name="UKE_37_2016" sheetId="1" r:id="rId1"/>
  </sheets>
  <definedNames>
    <definedName name="Z_14D440E4_F18A_4F78_9989_38C1B133222D_.wvu.Cols" localSheetId="0" hidden="1">UKE_37_2016!#REF!</definedName>
    <definedName name="Z_14D440E4_F18A_4F78_9989_38C1B133222D_.wvu.PrintArea" localSheetId="0" hidden="1">UKE_37_2016!$B$1:$M$213</definedName>
    <definedName name="Z_14D440E4_F18A_4F78_9989_38C1B133222D_.wvu.Rows" localSheetId="0" hidden="1">UKE_37_2016!$325:$1048576,UKE_37_2016!$214:$324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E96" i="1" l="1"/>
  <c r="E95" i="1"/>
  <c r="E93" i="1"/>
  <c r="E92" i="1"/>
  <c r="E91" i="1"/>
  <c r="E90" i="1"/>
  <c r="E86" i="1"/>
  <c r="E33" i="1"/>
  <c r="E31" i="1"/>
  <c r="E30" i="1"/>
  <c r="E29" i="1"/>
  <c r="E28" i="1"/>
  <c r="E27" i="1"/>
  <c r="E26" i="1"/>
  <c r="E22" i="1"/>
  <c r="G21" i="1" l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G40" i="1" s="1"/>
  <c r="J21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<sst xmlns="http://schemas.openxmlformats.org/spreadsheetml/2006/main" count="227" uniqueCount="112">
  <si>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</si>
  <si>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</si>
  <si>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</si>
  <si>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</si>
  <si>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</si>
  <si>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</si>
  <si>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</si>
  <si>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</si>
  <si>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</si>
  <si>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</si>
  <si>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</si>
  <si>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</si>
  <si>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</si>
  <si>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</si>
  <si>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</si>
  <si>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</si>
  <si>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</si>
  <si>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</si>
  <si>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</si>
  <si>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</si>
  <si>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</si>
  <si>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</si>
  <si>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</si>
  <si>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</si>
  <si>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</si>
  <si>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</si>
  <si>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</si>
  <si>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</si>
  <si>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</si>
  <si>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</si>
  <si>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</si>
  <si>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</si>
  <si>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</si>
  <si>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</si>
  <si>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</si>
  <si>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</si>
  <si>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</si>
  <si>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</si>
  <si>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</si>
  <si>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</si>
  <si>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</si>
  <si>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</si>
  <si>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</si>
  <si>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</si>
  <si>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</si>
  <si>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</si>
  <si>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</si>
  <si>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</si>
  <si>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</si>
  <si>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</si>
  <si>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</si>
  <si>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</si>
  <si>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</si>
  <si>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</si>
  <si>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</si>
  <si>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</si>
  <si>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</si>
  <si>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</si>
  <si>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</si>
  <si>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</si>
  <si>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</si>
  <si>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</si>
  <si>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</si>
  <si>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</si>
  <si>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</si>
  <si>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</si>
  <si>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</si>
  <si>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</si>
  <si>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</si>
  <si>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</si>
  <si>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</si>
  <si>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</si>
  <si>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</si>
  <si>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</si>
  <si>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</si>
  <si>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</si>
  <si>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</si>
  <si>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</si>
  <si>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</si>
  <si>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</si>
  <si>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</si>
  <si>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</si>
  <si>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</si>
  <si>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</si>
  <si>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</si>
  <si>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</si>
  <si>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</si>
  <si>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</si>
  <si>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</si>
  <si>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</si>
  <si>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</si>
  <si>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</si>
  <si>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</si>
  <si>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</si>
  <si>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</si>
  <si>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</si>
  <si>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</si>
  <si>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</si>
  <si>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</si>
  <si>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</si>
  <si>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</si>
  <si>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</si>
  <si>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color rgb="FFC00000"/>
        <rFont val="Calibri"/>
        <family val="2"/>
      </rPr>
      <t>1</t>
    </r>
  </si>
  <si>
    <r>
      <t>Tredjeland</t>
    </r>
    <r>
      <rPr>
        <vertAlign val="superscript"/>
        <sz val="11"/>
        <color rgb="FFC00000"/>
        <rFont val="Calibri"/>
        <family val="2"/>
      </rPr>
      <t>1</t>
    </r>
  </si>
  <si>
    <t>LANDET KVANTUM UKE 37</t>
  </si>
  <si>
    <t>LANDET KVANTUM T.O.M UKE 37</t>
  </si>
  <si>
    <t>LANDET KVANTUM T.O.M. UKE 37 2015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</si>
  <si>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forventet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</si>
  <si>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forventet ubenyttet tredjelandskvantum er overført til norsk kvote. Norsk kvote blir da 122 394 tonn. </t>
    </r>
  </si>
  <si>
    <r>
      <t xml:space="preserve">3 </t>
    </r>
    <r>
      <rPr>
        <sz val="9"/>
        <color theme="1"/>
        <rFont val="Calibri"/>
        <family val="2"/>
      </rPr>
      <t>Registrert rekreasjonsfiske utgjør 1094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</si>
  <si>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53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</si>
  <si>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386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</si>
</sst>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vertAlign val="superscript"/>
      <sz val="11"/>
      <color rgb="FFC0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60" fillId="0" borderId="0" xfId="0" applyFont="1" applyFill="1" applyBorder="1" applyAlignment="1">
      <alignment vertical="center"/>
    </xf>
    <xf numFmtId="0" fontId="62" fillId="4" borderId="50" xfId="0" applyFont="1" applyFill="1" applyBorder="1" applyAlignment="1">
      <alignment horizontal="center" vertical="center"/>
    </xf>
    <xf numFmtId="0" fontId="62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5" fillId="0" borderId="66" xfId="0" applyNumberFormat="1" applyFont="1" applyFill="1" applyBorder="1" applyAlignment="1">
      <alignment vertical="center" wrapText="1"/>
    </xf>
    <xf numFmtId="3" fontId="65" fillId="0" borderId="61" xfId="0" applyNumberFormat="1" applyFont="1" applyFill="1" applyBorder="1" applyAlignment="1">
      <alignment vertical="center" wrapText="1"/>
    </xf>
    <xf numFmtId="3" fontId="65" fillId="0" borderId="67" xfId="0" applyNumberFormat="1" applyFont="1" applyFill="1" applyBorder="1" applyAlignment="1">
      <alignment vertical="center" wrapText="1"/>
    </xf>
    <xf numFmtId="3" fontId="65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31" xfId="0" applyNumberFormat="1" applyFont="1" applyFill="1" applyBorder="1" applyAlignment="1">
      <alignment vertical="center" wrapText="1"/>
    </xf>
    <xf numFmtId="0" fontId="60" fillId="0" borderId="0" xfId="0" applyFont="1" applyFill="1" applyAlignment="1">
      <alignment vertical="center"/>
    </xf>
    <xf numFmtId="0" fontId="62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62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5" fillId="0" borderId="70" xfId="0" applyNumberFormat="1" applyFont="1" applyFill="1" applyBorder="1" applyAlignment="1">
      <alignment vertical="center" wrapText="1"/>
    </xf>
    <xf numFmtId="3" fontId="65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92" t="s">
        <v>85</v>
      </c>
      <c r="C2" s="393"/>
      <c r="D2" s="393"/>
      <c r="E2" s="393"/>
      <c r="F2" s="393"/>
      <c r="G2" s="393"/>
      <c r="H2" s="393"/>
      <c r="I2" s="393"/>
      <c r="J2" s="393"/>
      <c r="K2" s="394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5"/>
      <c r="C7" s="396"/>
      <c r="D7" s="396"/>
      <c r="E7" s="396"/>
      <c r="F7" s="396"/>
      <c r="G7" s="396"/>
      <c r="H7" s="396"/>
      <c r="I7" s="396"/>
      <c r="J7" s="396"/>
      <c r="K7" s="39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98" t="s">
        <v>2</v>
      </c>
      <c r="D9" s="399"/>
      <c r="E9" s="398" t="s">
        <v>20</v>
      </c>
      <c r="F9" s="399"/>
      <c r="G9" s="398" t="s">
        <v>21</v>
      </c>
      <c r="H9" s="399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107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0" t="s">
        <v>8</v>
      </c>
      <c r="C18" s="401"/>
      <c r="D18" s="401"/>
      <c r="E18" s="401"/>
      <c r="F18" s="401"/>
      <c r="G18" s="401"/>
      <c r="H18" s="401"/>
      <c r="I18" s="401"/>
      <c r="J18" s="401"/>
      <c r="K18" s="402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104</v>
      </c>
      <c r="G20" s="207" t="s">
        <v>105</v>
      </c>
      <c r="H20" s="207" t="s">
        <v>97</v>
      </c>
      <c r="I20" s="207" t="s">
        <v>74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133880</v>
      </c>
      <c r="F21" s="361">
        <f>F23+F22</f>
        <v>2478.8198000000002</v>
      </c>
      <c r="G21" s="361">
        <f>G22+G23</f>
        <v>81038.478300000002</v>
      </c>
      <c r="H21" s="361"/>
      <c r="I21" s="361">
        <f>I23+I22</f>
        <v>52841.521700000005</v>
      </c>
      <c r="J21" s="383">
        <f>J23+J22</f>
        <v>70102.357100000008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f>D22+1122-170</f>
        <v>133130</v>
      </c>
      <c r="F22" s="363">
        <v>2459.6228000000001</v>
      </c>
      <c r="G22" s="363">
        <v>80151.747199999998</v>
      </c>
      <c r="H22" s="363"/>
      <c r="I22" s="363">
        <f>E22-G22</f>
        <v>52978.252800000002</v>
      </c>
      <c r="J22" s="384">
        <v>69037.703500000003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19.196999999999999</v>
      </c>
      <c r="G23" s="365">
        <v>886.73109999999997</v>
      </c>
      <c r="H23" s="365"/>
      <c r="I23" s="365">
        <f>E23-G23</f>
        <v>-136.73109999999997</v>
      </c>
      <c r="J23" s="385">
        <v>1064.6536000000001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263310</v>
      </c>
      <c r="F24" s="361">
        <f>F32+F31+F25</f>
        <v>518.18380000000002</v>
      </c>
      <c r="G24" s="361">
        <f>G25+G31+G32</f>
        <v>230460.03415000002</v>
      </c>
      <c r="H24" s="361"/>
      <c r="I24" s="361">
        <f>I25+I31+I32</f>
        <v>32807.965849999993</v>
      </c>
      <c r="J24" s="383">
        <f>J25+J31+J32</f>
        <v>245499.64065000002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203462</v>
      </c>
      <c r="F25" s="367">
        <f>F26+F27+F28+F29</f>
        <v>359.63069999999999</v>
      </c>
      <c r="G25" s="367">
        <f>G26+G27+G28+G29</f>
        <v>184982.40435</v>
      </c>
      <c r="H25" s="367"/>
      <c r="I25" s="367">
        <f>I26+I27+I28+I29+I30</f>
        <v>18479.595649999996</v>
      </c>
      <c r="J25" s="386">
        <f>J26+J27+J28+J29+J30</f>
        <v>203280.12565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f>D26-5951-75</f>
        <v>47190</v>
      </c>
      <c r="F26" s="369">
        <v>87.033000000000001</v>
      </c>
      <c r="G26" s="369">
        <v>47990.957600000002</v>
      </c>
      <c r="H26" s="369">
        <v>1139</v>
      </c>
      <c r="I26" s="369">
        <f>E26-G26+H26</f>
        <v>338.04239999999845</v>
      </c>
      <c r="J26" s="387">
        <v>62348.590900000003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f>D27-980-71</f>
        <v>50067</v>
      </c>
      <c r="F27" s="369">
        <v>87.379900000000006</v>
      </c>
      <c r="G27" s="369">
        <v>49760.221400000002</v>
      </c>
      <c r="H27" s="369">
        <v>1544</v>
      </c>
      <c r="I27" s="369">
        <f>E27-G27+H27</f>
        <v>1850.7785999999978</v>
      </c>
      <c r="J27" s="387">
        <v>53770.018799999998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f>D28+2727-74</f>
        <v>55465</v>
      </c>
      <c r="F28" s="369">
        <v>104.04949999999999</v>
      </c>
      <c r="G28" s="369">
        <v>50824.503949999998</v>
      </c>
      <c r="H28" s="369">
        <v>2723</v>
      </c>
      <c r="I28" s="369">
        <f>E28-G28+H28</f>
        <v>7363.4960500000016</v>
      </c>
      <c r="J28" s="387">
        <v>51357.225250000003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f>D29+161-49</f>
        <v>35428</v>
      </c>
      <c r="F29" s="369">
        <v>81.168300000000002</v>
      </c>
      <c r="G29" s="369">
        <v>36406.721400000002</v>
      </c>
      <c r="H29" s="369">
        <v>1742</v>
      </c>
      <c r="I29" s="369">
        <f>E29-G29+H29</f>
        <v>763.27859999999782</v>
      </c>
      <c r="J29" s="387">
        <v>35804.290699999998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266</v>
      </c>
      <c r="G30" s="369">
        <f>H26+H27+H28+H29</f>
        <v>7148</v>
      </c>
      <c r="H30" s="369"/>
      <c r="I30" s="369">
        <f>E30-G30</f>
        <v>8164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f>D31-113-44</f>
        <v>34415</v>
      </c>
      <c r="F31" s="367">
        <v>114.71850000000001</v>
      </c>
      <c r="G31" s="367">
        <v>18257.8115</v>
      </c>
      <c r="H31" s="367"/>
      <c r="I31" s="367">
        <f>E31-G31</f>
        <v>16157.1885</v>
      </c>
      <c r="J31" s="386">
        <v>15849.0229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25433</v>
      </c>
      <c r="F32" s="367">
        <f>F33</f>
        <v>43.834600000000002</v>
      </c>
      <c r="G32" s="367">
        <f>G33</f>
        <v>27219.818299999999</v>
      </c>
      <c r="H32" s="367"/>
      <c r="I32" s="367">
        <f>I33+I34</f>
        <v>-1828.818299999999</v>
      </c>
      <c r="J32" s="386">
        <f>J33</f>
        <v>26370.492099999999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f>D33-183-33</f>
        <v>23333</v>
      </c>
      <c r="F33" s="369">
        <f>48.8346-F37</f>
        <v>43.834600000000002</v>
      </c>
      <c r="G33" s="369">
        <f>29639.8183-G37</f>
        <v>27219.818299999999</v>
      </c>
      <c r="H33" s="369">
        <v>801</v>
      </c>
      <c r="I33" s="369">
        <f>E33-G33+H33</f>
        <v>-3085.818299999999</v>
      </c>
      <c r="J33" s="387">
        <v>26370.492099999999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42</v>
      </c>
      <c r="G34" s="371">
        <v>843</v>
      </c>
      <c r="H34" s="371"/>
      <c r="I34" s="371">
        <f t="shared" ref="I34:I39" si="0">E34-G34</f>
        <v>1257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/>
      <c r="G35" s="373">
        <v>3297.1520500000001</v>
      </c>
      <c r="H35" s="373"/>
      <c r="I35" s="373">
        <f t="shared" si="0"/>
        <v>702.84794999999986</v>
      </c>
      <c r="J35" s="38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3</v>
      </c>
      <c r="G36" s="373">
        <v>386.75540000000001</v>
      </c>
      <c r="H36" s="373"/>
      <c r="I36" s="373">
        <f t="shared" si="0"/>
        <v>320.24459999999999</v>
      </c>
      <c r="J36" s="389">
        <v>247.5316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5</v>
      </c>
      <c r="G37" s="373">
        <v>2420</v>
      </c>
      <c r="H37" s="373"/>
      <c r="I37" s="373">
        <f t="shared" si="0"/>
        <v>580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5.7836999999999996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2.5299999999992906</v>
      </c>
      <c r="G39" s="373">
        <v>543.83419999998296</v>
      </c>
      <c r="H39" s="373"/>
      <c r="I39" s="373">
        <f t="shared" si="0"/>
        <v>-543.83419999998296</v>
      </c>
      <c r="J39" s="389">
        <v>559.21129999996629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411897</v>
      </c>
      <c r="F40" s="210">
        <f>F21+F24+F35+F36+F37+F38+F39</f>
        <v>3013.3172999999992</v>
      </c>
      <c r="G40" s="210">
        <f>G21+G24+G35+G36+G37+G38+G39</f>
        <v>325146.25410000002</v>
      </c>
      <c r="H40" s="210">
        <f>H26+H27+H28+H29+H33</f>
        <v>7949</v>
      </c>
      <c r="I40" s="210">
        <f>I21+I24+I35+I36+I37+I38+I39</f>
        <v>86708.745900000009</v>
      </c>
      <c r="J40" s="222">
        <f>J21+J24+J35+J36+J37+J38+J39</f>
        <v>326282.45209999999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109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5" t="s">
        <v>1</v>
      </c>
      <c r="C47" s="396"/>
      <c r="D47" s="396"/>
      <c r="E47" s="396"/>
      <c r="F47" s="396"/>
      <c r="G47" s="396"/>
      <c r="H47" s="396"/>
      <c r="I47" s="396"/>
      <c r="J47" s="396"/>
      <c r="K47" s="39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415" t="s">
        <v>2</v>
      </c>
      <c r="D49" s="416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0" t="s">
        <v>8</v>
      </c>
      <c r="C55" s="401"/>
      <c r="D55" s="401"/>
      <c r="E55" s="401"/>
      <c r="F55" s="401"/>
      <c r="G55" s="401"/>
      <c r="H55" s="401"/>
      <c r="I55" s="401"/>
      <c r="J55" s="401"/>
      <c r="K55" s="402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37</v>
      </c>
      <c r="F56" s="207" t="str">
        <f>G20</f>
        <v>LANDET KVANTUM T.O.M UKE 37</v>
      </c>
      <c r="G56" s="207" t="str">
        <f>I20</f>
        <v>RESTKVOTER</v>
      </c>
      <c r="H56" s="208" t="str">
        <f>J20</f>
        <v>LANDET KVANTUM T.O.M. UKE 37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07"/>
      <c r="E57" s="353">
        <v>41.882800000000003</v>
      </c>
      <c r="F57" s="353">
        <v>1216.7619</v>
      </c>
      <c r="G57" s="412"/>
      <c r="H57" s="355">
        <v>1126.7046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08"/>
      <c r="E58" s="353">
        <v>60.614899999999999</v>
      </c>
      <c r="F58" s="353">
        <v>1036.3071</v>
      </c>
      <c r="G58" s="413"/>
      <c r="H58" s="355">
        <v>828.0924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09"/>
      <c r="E59" s="354"/>
      <c r="F59" s="354">
        <v>111.7236</v>
      </c>
      <c r="G59" s="414"/>
      <c r="H59" s="356">
        <v>92.638400000000004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8.6684000000000001</v>
      </c>
      <c r="F60" s="250">
        <f>F61+F62+F63</f>
        <v>6694.5961000000007</v>
      </c>
      <c r="G60" s="250">
        <f>D60-F60</f>
        <v>-94.596100000000661</v>
      </c>
      <c r="H60" s="257">
        <f>H61+H62+H63</f>
        <v>5852.1890000000003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/>
      <c r="F61" s="246">
        <v>2729.0596999999998</v>
      </c>
      <c r="G61" s="246"/>
      <c r="H61" s="248">
        <v>2347.2981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7.3296000000000001</v>
      </c>
      <c r="F62" s="246">
        <v>2664.529</v>
      </c>
      <c r="G62" s="246"/>
      <c r="H62" s="248">
        <v>2408.8651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1.3388</v>
      </c>
      <c r="F63" s="256">
        <v>1301.0074</v>
      </c>
      <c r="G63" s="256"/>
      <c r="H63" s="352">
        <v>1096.0257999999999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>
        <v>0.95530000000000115</v>
      </c>
      <c r="F65" s="261">
        <v>494.10860000000139</v>
      </c>
      <c r="G65" s="261"/>
      <c r="H65" s="331">
        <v>298.46979999999803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112.12140000000002</v>
      </c>
      <c r="F66" s="340">
        <f>F57+F58+F59+F60+F64+F65</f>
        <v>9572.9482000000007</v>
      </c>
      <c r="G66" s="214">
        <f>D66-F66</f>
        <v>1632.0517999999993</v>
      </c>
      <c r="H66" s="222">
        <f>H57+H58+H59+H60+H64+H65</f>
        <v>8202.5743999999977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0"/>
      <c r="D67" s="410"/>
      <c r="E67" s="410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5" t="s">
        <v>1</v>
      </c>
      <c r="C72" s="396"/>
      <c r="D72" s="396"/>
      <c r="E72" s="396"/>
      <c r="F72" s="396"/>
      <c r="G72" s="396"/>
      <c r="H72" s="396"/>
      <c r="I72" s="396"/>
      <c r="J72" s="396"/>
      <c r="K72" s="39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98" t="s">
        <v>2</v>
      </c>
      <c r="D74" s="399"/>
      <c r="E74" s="398" t="s">
        <v>20</v>
      </c>
      <c r="F74" s="403"/>
      <c r="G74" s="398" t="s">
        <v>21</v>
      </c>
      <c r="H74" s="399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108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1" t="s">
        <v>87</v>
      </c>
      <c r="D80" s="411"/>
      <c r="E80" s="411"/>
      <c r="F80" s="411"/>
      <c r="G80" s="411"/>
      <c r="H80" s="411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1"/>
      <c r="D81" s="411"/>
      <c r="E81" s="411"/>
      <c r="F81" s="411"/>
      <c r="G81" s="411"/>
      <c r="H81" s="411"/>
      <c r="I81" s="283"/>
      <c r="J81" s="283"/>
      <c r="K81" s="280"/>
      <c r="L81" s="283"/>
      <c r="M81" s="124"/>
    </row>
    <row r="82" spans="1:13" ht="14.1" customHeight="1" x14ac:dyDescent="0.25">
      <c r="B82" s="404" t="s">
        <v>8</v>
      </c>
      <c r="C82" s="405"/>
      <c r="D82" s="405"/>
      <c r="E82" s="405"/>
      <c r="F82" s="405"/>
      <c r="G82" s="405"/>
      <c r="H82" s="405"/>
      <c r="I82" s="405"/>
      <c r="J82" s="405"/>
      <c r="K82" s="406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37</v>
      </c>
      <c r="G84" s="207" t="str">
        <f>G20</f>
        <v>LANDET KVANTUM T.O.M UKE 37</v>
      </c>
      <c r="H84" s="207" t="str">
        <f>I20</f>
        <v>RESTKVOTER</v>
      </c>
      <c r="I84" s="208" t="str">
        <f>J20</f>
        <v>LANDET KVANTUM T.O.M. UKE 37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51586</v>
      </c>
      <c r="F85" s="361">
        <f>F87+F86</f>
        <v>612.68450000000007</v>
      </c>
      <c r="G85" s="361">
        <f>G86+G87</f>
        <v>37723.731500000002</v>
      </c>
      <c r="H85" s="361">
        <f>H86+H87</f>
        <v>13862.2685</v>
      </c>
      <c r="I85" s="383">
        <f>I86+I87</f>
        <v>24556.2261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f>D86+4561+771</f>
        <v>50836</v>
      </c>
      <c r="F86" s="363">
        <v>612.05870000000004</v>
      </c>
      <c r="G86" s="363">
        <v>37444.775900000001</v>
      </c>
      <c r="H86" s="363">
        <f>E86-G86</f>
        <v>13391.224099999999</v>
      </c>
      <c r="I86" s="384">
        <v>23894.458999999999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0.62580000000000002</v>
      </c>
      <c r="G87" s="365">
        <v>278.9556</v>
      </c>
      <c r="H87" s="365">
        <f>E87-G87</f>
        <v>471.0444</v>
      </c>
      <c r="I87" s="385">
        <v>661.76710000000003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80624</v>
      </c>
      <c r="F88" s="379">
        <f t="shared" si="1"/>
        <v>553.13819999999998</v>
      </c>
      <c r="G88" s="379">
        <f t="shared" si="1"/>
        <v>48469.683199999999</v>
      </c>
      <c r="H88" s="379">
        <f>H89+H95+H96</f>
        <v>32154.316800000004</v>
      </c>
      <c r="I88" s="390">
        <f t="shared" si="1"/>
        <v>40115.376499999998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59911</v>
      </c>
      <c r="F89" s="367">
        <f>F90+F91+F92+F93+F94</f>
        <v>465.98270000000002</v>
      </c>
      <c r="G89" s="367">
        <f>G90+G91+G92+G93+G94</f>
        <v>39018.938499999997</v>
      </c>
      <c r="H89" s="367">
        <f>H90+H91+H92+H93+H94</f>
        <v>20892.061500000003</v>
      </c>
      <c r="I89" s="386">
        <f>I90+I91+I92+I93</f>
        <v>32059.603999999999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f>D90+1325+262</f>
        <v>15643</v>
      </c>
      <c r="F90" s="369">
        <v>89.513099999999994</v>
      </c>
      <c r="G90" s="369">
        <v>5931.0598</v>
      </c>
      <c r="H90" s="369">
        <f t="shared" ref="H90:H99" si="2">E90-G90</f>
        <v>9711.9402000000009</v>
      </c>
      <c r="I90" s="387">
        <v>6803.4417000000003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f>D91-206+242</f>
        <v>12996</v>
      </c>
      <c r="F91" s="369">
        <v>68.9709</v>
      </c>
      <c r="G91" s="369">
        <v>9989.2980000000007</v>
      </c>
      <c r="H91" s="369">
        <f t="shared" si="2"/>
        <v>3006.7019999999993</v>
      </c>
      <c r="I91" s="387">
        <v>9430.1258999999991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f>D92+1386+275</f>
        <v>16366</v>
      </c>
      <c r="F92" s="369">
        <v>91.830799999999996</v>
      </c>
      <c r="G92" s="369">
        <v>12029.443799999999</v>
      </c>
      <c r="H92" s="369">
        <f t="shared" si="2"/>
        <v>4336.5562000000009</v>
      </c>
      <c r="I92" s="387">
        <v>9773.2433999999994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f>D93+629+152</f>
        <v>8906</v>
      </c>
      <c r="F93" s="369">
        <v>215.6679</v>
      </c>
      <c r="G93" s="369">
        <v>11069.1369</v>
      </c>
      <c r="H93" s="369">
        <f t="shared" si="2"/>
        <v>-2163.1368999999995</v>
      </c>
      <c r="I93" s="387">
        <v>6052.7929999999997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f>D95+261+227</f>
        <v>14072</v>
      </c>
      <c r="F95" s="367">
        <v>38.179400000000001</v>
      </c>
      <c r="G95" s="367">
        <v>7262.8494000000001</v>
      </c>
      <c r="H95" s="367">
        <f t="shared" si="2"/>
        <v>6809.1505999999999</v>
      </c>
      <c r="I95" s="386">
        <v>4863.2604000000001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f>D96+503+101</f>
        <v>6641</v>
      </c>
      <c r="F96" s="381">
        <v>48.976100000000002</v>
      </c>
      <c r="G96" s="381">
        <v>2187.8953000000001</v>
      </c>
      <c r="H96" s="381">
        <f t="shared" si="2"/>
        <v>4453.1046999999999</v>
      </c>
      <c r="I96" s="391">
        <v>3192.5120999999999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/>
      <c r="G97" s="373">
        <v>25.142399999999999</v>
      </c>
      <c r="H97" s="373">
        <f t="shared" si="2"/>
        <v>347.85759999999999</v>
      </c>
      <c r="I97" s="389">
        <v>35.126600000000003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/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/>
      <c r="G99" s="373">
        <v>69.953600000008009</v>
      </c>
      <c r="H99" s="373">
        <f t="shared" si="2"/>
        <v>-69.953600000008009</v>
      </c>
      <c r="I99" s="389">
        <v>53.055500000002212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1165.8227000000002</v>
      </c>
      <c r="G100" s="237">
        <f>G85+G88+G97+G98+G99</f>
        <v>86588.510699999999</v>
      </c>
      <c r="H100" s="237">
        <f>H85+H88+H97+H98+H99</f>
        <v>46294.489300000001</v>
      </c>
      <c r="I100" s="211">
        <f>I85+I88+I97+I98+I99</f>
        <v>65059.784700000004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110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95" t="s">
        <v>1</v>
      </c>
      <c r="C107" s="396"/>
      <c r="D107" s="396"/>
      <c r="E107" s="396"/>
      <c r="F107" s="396"/>
      <c r="G107" s="396"/>
      <c r="H107" s="396"/>
      <c r="I107" s="396"/>
      <c r="J107" s="396"/>
      <c r="K107" s="39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98" t="s">
        <v>2</v>
      </c>
      <c r="D109" s="399"/>
      <c r="E109" s="398" t="s">
        <v>20</v>
      </c>
      <c r="F109" s="399"/>
      <c r="G109" s="398" t="s">
        <v>21</v>
      </c>
      <c r="H109" s="399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0" t="s">
        <v>8</v>
      </c>
      <c r="C116" s="401"/>
      <c r="D116" s="401"/>
      <c r="E116" s="401"/>
      <c r="F116" s="401"/>
      <c r="G116" s="401"/>
      <c r="H116" s="401"/>
      <c r="I116" s="401"/>
      <c r="J116" s="401"/>
      <c r="K116" s="402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37</v>
      </c>
      <c r="F118" s="207" t="str">
        <f>G20</f>
        <v>LANDET KVANTUM T.O.M UKE 37</v>
      </c>
      <c r="G118" s="207" t="str">
        <f>I20</f>
        <v>RESTKVOTER</v>
      </c>
      <c r="H118" s="208" t="str">
        <f>J20</f>
        <v>LANDET KVANTUM T.O.M. UKE 37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1198.0848999999998</v>
      </c>
      <c r="F119" s="250">
        <f>F120+F121+F122</f>
        <v>26959.177599999999</v>
      </c>
      <c r="G119" s="250">
        <f>G120+G121+G122</f>
        <v>17940.822400000001</v>
      </c>
      <c r="H119" s="257">
        <f>H120+H121+H122</f>
        <v>34195.308899999996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1052.2023999999999</v>
      </c>
      <c r="F120" s="254">
        <v>22806.598099999999</v>
      </c>
      <c r="G120" s="254">
        <f>D120-F120</f>
        <v>13113.401900000001</v>
      </c>
      <c r="H120" s="258">
        <v>29482.944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145.88249999999999</v>
      </c>
      <c r="F121" s="254">
        <v>4152.5794999999998</v>
      </c>
      <c r="G121" s="254">
        <f>D121-F121</f>
        <v>4327.4205000000002</v>
      </c>
      <c r="H121" s="258">
        <v>4712.3648999999996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1252.5930000000001</v>
      </c>
      <c r="F123" s="332">
        <v>26755.891599999999</v>
      </c>
      <c r="G123" s="332">
        <f>D123-F123</f>
        <v>3581.108400000001</v>
      </c>
      <c r="H123" s="336">
        <v>28574.7801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772.22989999999993</v>
      </c>
      <c r="F124" s="247">
        <f>F133+F130+F125</f>
        <v>38978.911199999995</v>
      </c>
      <c r="G124" s="247">
        <f>D124-F124</f>
        <v>7134.088800000005</v>
      </c>
      <c r="H124" s="249">
        <f>H125+H130+H133</f>
        <v>34419.236900000004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545.54279999999994</v>
      </c>
      <c r="F125" s="333">
        <f>F126+F127+F129+F128</f>
        <v>30021.375399999997</v>
      </c>
      <c r="G125" s="333">
        <f>G126+G127+G128+G129</f>
        <v>4563.6246000000001</v>
      </c>
      <c r="H125" s="337">
        <f>H126+H127+H128+H129</f>
        <v>24544.972900000004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243.0692</v>
      </c>
      <c r="F126" s="246">
        <v>5162.9867000000004</v>
      </c>
      <c r="G126" s="246">
        <f t="shared" ref="G126:G129" si="4">D126-F126</f>
        <v>4625.0132999999996</v>
      </c>
      <c r="H126" s="248">
        <v>3893.9027000000001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107.7928</v>
      </c>
      <c r="F127" s="246">
        <v>7769.2856000000002</v>
      </c>
      <c r="G127" s="246">
        <f t="shared" si="4"/>
        <v>1222.7143999999998</v>
      </c>
      <c r="H127" s="248">
        <v>6889.0946000000004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108.1165</v>
      </c>
      <c r="F128" s="246">
        <v>9737.6636999999992</v>
      </c>
      <c r="G128" s="246">
        <f t="shared" si="4"/>
        <v>-780.66369999999915</v>
      </c>
      <c r="H128" s="248">
        <v>7521.4565000000002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86.564300000000003</v>
      </c>
      <c r="F129" s="246">
        <v>7351.4394000000002</v>
      </c>
      <c r="G129" s="246">
        <f t="shared" si="4"/>
        <v>-503.43940000000021</v>
      </c>
      <c r="H129" s="248">
        <v>6240.5191000000004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f>E131+E132</f>
        <v>10.298</v>
      </c>
      <c r="F130" s="251">
        <f>F131+F132</f>
        <v>3891.9589999999998</v>
      </c>
      <c r="G130" s="251">
        <f>D130-F130</f>
        <v>1180.0410000000002</v>
      </c>
      <c r="H130" s="260">
        <f>H131+H132</f>
        <v>4743.4498999999996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10.298</v>
      </c>
      <c r="F131" s="334">
        <v>3891.9589999999998</v>
      </c>
      <c r="G131" s="334"/>
      <c r="H131" s="338">
        <v>4743.4498999999996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216.38910000000001</v>
      </c>
      <c r="F133" s="287">
        <v>5065.5767999999998</v>
      </c>
      <c r="G133" s="287">
        <f>D133-F133</f>
        <v>1390.4232000000002</v>
      </c>
      <c r="H133" s="298">
        <v>5130.8140999999996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/>
      <c r="F134" s="335">
        <v>5.2873999999999999</v>
      </c>
      <c r="G134" s="335">
        <f>D134-F134</f>
        <v>244.71260000000001</v>
      </c>
      <c r="H134" s="339">
        <v>4.3442999999999996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7.0274999999999999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>
        <v>22.756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/>
      <c r="F137" s="261">
        <v>153.06570000000647</v>
      </c>
      <c r="G137" s="261">
        <f>D137-F137</f>
        <v>-153.06570000000647</v>
      </c>
      <c r="H137" s="331">
        <v>198.28450000000885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3229.9352999999996</v>
      </c>
      <c r="F138" s="214">
        <f>F119+F123+F124+F134+F135+F136+F137</f>
        <v>95022.560500000007</v>
      </c>
      <c r="G138" s="214">
        <f>G119+G123+G124+G134+G135+G136+G137</f>
        <v>28927.4395</v>
      </c>
      <c r="H138" s="222">
        <f>H119+H123+H124+H134+H135+H136+H137</f>
        <v>99414.710699999996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415" t="s">
        <v>2</v>
      </c>
      <c r="D147" s="416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37</v>
      </c>
      <c r="F156" s="72" t="str">
        <f>G20</f>
        <v>LANDET KVANTUM T.O.M UKE 37</v>
      </c>
      <c r="G156" s="72" t="str">
        <f>I20</f>
        <v>RESTKVOTER</v>
      </c>
      <c r="H156" s="95" t="str">
        <f>J20</f>
        <v>LANDET KVANTUM T.O.M. UKE 37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359.05579999999998</v>
      </c>
      <c r="F157" s="196">
        <v>16004.8907</v>
      </c>
      <c r="G157" s="196">
        <f>D157-F157</f>
        <v>1482.1093000000001</v>
      </c>
      <c r="H157" s="234">
        <v>17755.194200000002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19</v>
      </c>
      <c r="G158" s="196">
        <f>D158-F158</f>
        <v>81</v>
      </c>
      <c r="H158" s="234">
        <v>9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359.05579999999998</v>
      </c>
      <c r="F160" s="198">
        <f>SUM(F157:F159)</f>
        <v>16023.8907</v>
      </c>
      <c r="G160" s="198">
        <f>D160-F160</f>
        <v>1576.1093000000001</v>
      </c>
      <c r="H160" s="221">
        <f>SUM(H157:H159)</f>
        <v>17764.194200000002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420" t="s">
        <v>1</v>
      </c>
      <c r="C163" s="421"/>
      <c r="D163" s="421"/>
      <c r="E163" s="421"/>
      <c r="F163" s="421"/>
      <c r="G163" s="421"/>
      <c r="H163" s="421"/>
      <c r="I163" s="421"/>
      <c r="J163" s="421"/>
      <c r="K163" s="422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415" t="s">
        <v>2</v>
      </c>
      <c r="D165" s="416"/>
      <c r="E165" s="415" t="s">
        <v>58</v>
      </c>
      <c r="F165" s="416"/>
      <c r="G165" s="415" t="s">
        <v>59</v>
      </c>
      <c r="H165" s="416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417" t="s">
        <v>8</v>
      </c>
      <c r="C174" s="418"/>
      <c r="D174" s="418"/>
      <c r="E174" s="418"/>
      <c r="F174" s="418"/>
      <c r="G174" s="418"/>
      <c r="H174" s="418"/>
      <c r="I174" s="418"/>
      <c r="J174" s="418"/>
      <c r="K174" s="419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37</v>
      </c>
      <c r="F176" s="72" t="str">
        <f>G20</f>
        <v>LANDET KVANTUM T.O.M UKE 37</v>
      </c>
      <c r="G176" s="72" t="str">
        <f>I20</f>
        <v>RESTKVOTER</v>
      </c>
      <c r="H176" s="95" t="str">
        <f>J20</f>
        <v>LANDET KVANTUM T.O.M. UKE 37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119.4787</v>
      </c>
      <c r="F177" s="344">
        <f>F178+F179+F180+F181</f>
        <v>21858.610799999999</v>
      </c>
      <c r="G177" s="344">
        <f>G178+G179+G180+G181</f>
        <v>-1836.6107999999999</v>
      </c>
      <c r="H177" s="349">
        <f>H178+H179+H180+H181</f>
        <v>21359.814199999997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/>
      <c r="F178" s="342">
        <v>14145.3981</v>
      </c>
      <c r="G178" s="342">
        <f t="shared" ref="G178:G183" si="5">D178-F178</f>
        <v>-3179.3981000000003</v>
      </c>
      <c r="H178" s="347">
        <v>14231.027099999999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/>
      <c r="F179" s="342">
        <v>1640.9031</v>
      </c>
      <c r="G179" s="342">
        <f t="shared" si="5"/>
        <v>1213.0969</v>
      </c>
      <c r="H179" s="347">
        <v>1783.5373999999999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15.543900000000001</v>
      </c>
      <c r="F180" s="342">
        <v>2453.1783999999998</v>
      </c>
      <c r="G180" s="342">
        <f t="shared" si="5"/>
        <v>-1027.1783999999998</v>
      </c>
      <c r="H180" s="347">
        <v>2961.2838000000002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103.9348</v>
      </c>
      <c r="F181" s="342">
        <v>3619.1311999999998</v>
      </c>
      <c r="G181" s="342">
        <f t="shared" si="5"/>
        <v>1156.8688000000002</v>
      </c>
      <c r="H181" s="347">
        <v>2383.9659000000001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0.19600000000000001</v>
      </c>
      <c r="F182" s="343">
        <v>2280.0940000000001</v>
      </c>
      <c r="G182" s="343">
        <f t="shared" si="5"/>
        <v>3219.9059999999999</v>
      </c>
      <c r="H182" s="348">
        <v>4183.3612000000003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96.528599999999997</v>
      </c>
      <c r="F183" s="344">
        <v>2655.136</v>
      </c>
      <c r="G183" s="344">
        <f t="shared" si="5"/>
        <v>5344.8639999999996</v>
      </c>
      <c r="H183" s="349">
        <v>3666.7139000000002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/>
      <c r="F184" s="342">
        <v>1053.2620999999999</v>
      </c>
      <c r="G184" s="342"/>
      <c r="H184" s="347">
        <v>1785.4088999999999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96.528599999999997</v>
      </c>
      <c r="F185" s="345">
        <f>F183-F184</f>
        <v>1601.8739</v>
      </c>
      <c r="G185" s="345"/>
      <c r="H185" s="350">
        <f>H183-H184</f>
        <v>1881.3050000000003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/>
      <c r="F186" s="346"/>
      <c r="G186" s="346">
        <f>D186-F186</f>
        <v>10</v>
      </c>
      <c r="H186" s="351">
        <v>3.1837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1</v>
      </c>
      <c r="F187" s="343">
        <v>74</v>
      </c>
      <c r="G187" s="343">
        <f>D187-F187</f>
        <v>-74</v>
      </c>
      <c r="H187" s="348">
        <v>44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217.20330000000001</v>
      </c>
      <c r="F188" s="214">
        <f>F177+F182+F183+F186+F187</f>
        <v>26867.840799999998</v>
      </c>
      <c r="G188" s="214">
        <f>G177+G182+G183+G186+G187</f>
        <v>6664.1592000000001</v>
      </c>
      <c r="H188" s="211">
        <f>H177+H182+H183+H186+H187</f>
        <v>29257.072999999997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420" t="s">
        <v>1</v>
      </c>
      <c r="C193" s="421"/>
      <c r="D193" s="421"/>
      <c r="E193" s="421"/>
      <c r="F193" s="421"/>
      <c r="G193" s="421"/>
      <c r="H193" s="421"/>
      <c r="I193" s="421"/>
      <c r="J193" s="421"/>
      <c r="K193" s="422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415" t="s">
        <v>2</v>
      </c>
      <c r="D195" s="416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417" t="s">
        <v>8</v>
      </c>
      <c r="C203" s="418"/>
      <c r="D203" s="418"/>
      <c r="E203" s="418"/>
      <c r="F203" s="418"/>
      <c r="G203" s="418"/>
      <c r="H203" s="418"/>
      <c r="I203" s="418"/>
      <c r="J203" s="418"/>
      <c r="K203" s="419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37</v>
      </c>
      <c r="F205" s="72" t="str">
        <f>G20</f>
        <v>LANDET KVANTUM T.O.M UKE 37</v>
      </c>
      <c r="G205" s="72" t="str">
        <f>I20</f>
        <v>RESTKVOTER</v>
      </c>
      <c r="H205" s="95" t="str">
        <f>J20</f>
        <v>LANDET KVANTUM T.O.M. UKE 37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7.8604000000000003</v>
      </c>
      <c r="F206" s="196">
        <v>1084.771</v>
      </c>
      <c r="G206" s="196"/>
      <c r="H206" s="234">
        <v>913.72190000000001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147.46100000000001</v>
      </c>
      <c r="F207" s="196">
        <v>3317.6682000000001</v>
      </c>
      <c r="G207" s="196"/>
      <c r="H207" s="234">
        <v>2884.2127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58</v>
      </c>
      <c r="G209" s="197"/>
      <c r="H209" s="235">
        <v>34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155.32140000000001</v>
      </c>
      <c r="F210" s="198">
        <f>SUM(F206:F209)</f>
        <v>4460.4391999999998</v>
      </c>
      <c r="G210" s="198">
        <f>D210-F210</f>
        <v>1564.5608000000002</v>
      </c>
      <c r="H210" s="221">
        <f>H206+H207+H208+H209</f>
        <v>3837.7861000000003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37
&amp;"-,Normal"&amp;11(iht. motatte landings- og sluttsedler fra fiskesalgslagene; alle tallstørrelser i hele tonn)&amp;R20.09.2016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UKE_37_2016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2016-09-20T11:50:25Z</dcterms:modified>
</cp:coreProperties>
</file>