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9"/>
  </bookViews>
  <sheets>
    <sheet name="UKE_20_2015" sheetId="1" r:id="rId1"/>
  </sheets>
  <definedNames>
    <definedName name="_xlnm.Print_Area" localSheetId="0">UKE_20_2015!$A$1:$L$217</definedName>
    <definedName name="Z_14D440E4_F18A_4F78_9989_38C1B133222D_.wvu.Cols" localSheetId="0" hidden="1">UKE_20_2015!#REF!</definedName>
    <definedName name="Z_14D440E4_F18A_4F78_9989_38C1B133222D_.wvu.PrintArea" localSheetId="0" hidden="1">UKE_20_2015!$B$1:$L$217</definedName>
    <definedName name="Z_14D440E4_F18A_4F78_9989_38C1B133222D_.wvu.Rows" localSheetId="0" hidden="1">UKE_20_2015!$329:$1048576,UKE_20_2015!$218:$328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63" i="1" l="1"/>
  <c r="E33" i="1"/>
  <c r="F33" i="1"/>
  <c r="H134" i="1" l="1"/>
  <c r="E25" i="1" l="1"/>
  <c r="G141" i="1"/>
  <c r="F63" i="1"/>
  <c r="F30" i="1"/>
  <c r="F34" i="1" l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G135" i="1"/>
  <c r="F134" i="1"/>
  <c r="E134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100" i="1"/>
  <c r="G99" i="1"/>
  <c r="G98" i="1"/>
  <c r="G97" i="1"/>
  <c r="G96" i="1"/>
  <c r="G95" i="1"/>
  <c r="G94" i="1"/>
  <c r="G93" i="1"/>
  <c r="H92" i="1"/>
  <c r="F92" i="1"/>
  <c r="E92" i="1"/>
  <c r="D92" i="1"/>
  <c r="H91" i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G67" i="1"/>
  <c r="H69" i="1"/>
  <c r="F69" i="1"/>
  <c r="G69" i="1" s="1"/>
  <c r="E63" i="1"/>
  <c r="E69" i="1" s="1"/>
  <c r="H59" i="1"/>
  <c r="G59" i="1"/>
  <c r="F59" i="1"/>
  <c r="E59" i="1"/>
  <c r="D42" i="1"/>
  <c r="H41" i="1"/>
  <c r="H40" i="1"/>
  <c r="H39" i="1"/>
  <c r="H38" i="1"/>
  <c r="H37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H104" i="1" l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G123" i="1"/>
  <c r="F128" i="1"/>
  <c r="G128" i="1" s="1"/>
  <c r="H142" i="1"/>
  <c r="F104" i="1"/>
  <c r="G63" i="1"/>
  <c r="F24" i="1"/>
  <c r="F42" i="1" s="1"/>
  <c r="G180" i="1"/>
  <c r="G192" i="1" s="1"/>
  <c r="G134" i="1"/>
  <c r="E142" i="1"/>
  <c r="F142" i="1" l="1"/>
  <c r="G142" i="1"/>
  <c r="G104" i="1"/>
  <c r="H24" i="1"/>
  <c r="H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<sst xmlns="http://schemas.openxmlformats.org/spreadsheetml/2006/main" count="232" uniqueCount="115">
  <si>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</si>
  <si>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</si>
  <si>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</si>
  <si>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</si>
  <si>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</si>
  <si>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</si>
  <si>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</si>
  <si>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</si>
  <si>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</si>
  <si>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</si>
  <si>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</si>
  <si>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</si>
  <si>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</si>
  <si>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</si>
  <si>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</si>
  <si>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</si>
  <si>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</si>
  <si>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</si>
  <si>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</si>
  <si>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</si>
  <si>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</si>
  <si>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</si>
  <si>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</si>
  <si>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</si>
  <si>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</si>
  <si>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</si>
  <si>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</si>
  <si>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</si>
  <si>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</si>
  <si>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</si>
  <si>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</si>
  <si>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</si>
  <si>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</si>
  <si>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</si>
  <si>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</si>
  <si>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</si>
  <si>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</si>
  <si>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</si>
  <si>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</si>
  <si>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</si>
  <si>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</si>
  <si>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</si>
  <si>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</si>
  <si>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</si>
  <si>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</si>
  <si>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</si>
  <si>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</si>
  <si>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</si>
  <si>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</si>
  <si>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</si>
  <si>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</si>
  <si>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</si>
  <si>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</si>
  <si>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</si>
  <si>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</si>
  <si>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</si>
  <si>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</si>
  <si>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</si>
  <si>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</si>
  <si>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</si>
  <si>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</si>
  <si>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</si>
  <si>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</si>
  <si>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</si>
  <si>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</si>
  <si>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</si>
  <si>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</si>
  <si>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</si>
  <si>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</si>
  <si>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</si>
  <si>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</si>
  <si>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</si>
  <si>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</si>
  <si>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</si>
  <si>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</si>
  <si>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</si>
  <si>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</si>
  <si>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</si>
  <si>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</si>
  <si>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</si>
  <si>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</si>
  <si>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</si>
  <si>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</si>
  <si>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</si>
  <si>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</si>
  <si>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</si>
  <si>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</si>
  <si>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</si>
  <si>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</si>
  <si>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</si>
  <si>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</si>
  <si>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</si>
  <si>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</si>
  <si>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</si>
  <si>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</si>
  <si>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</si>
  <si>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</si>
  <si>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</si>
  <si>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</si>
  <si>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</si>
  <si>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</si>
  <si>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</si>
  <si>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</si>
  <si>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</si>
  <si>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</si>
  <si>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</si>
  <si>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</si>
  <si>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</si>
  <si>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</si>
  <si>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>LANDET KVANTUM UKE 20</t>
  </si>
  <si>
    <t>LANDET KVANTUM T.O.M UKE 20</t>
  </si>
  <si>
    <t>LANDET KVANTUM T.O.M. UKE 20 2014</t>
  </si>
  <si>
    <r>
      <t xml:space="preserve">3 </t>
    </r>
    <r>
      <rPr>
        <sz val="9"/>
        <color theme="1"/>
        <rFont val="Calibri"/>
        <family val="2"/>
      </rPr>
      <t>Registrert rekreasjonsfiske utgjør 639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</si>
  <si>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</si>
  <si>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89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</si>
</sst>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11" fillId="0" borderId="55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55" fillId="0" borderId="78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F204" sqref="F20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10" t="s">
        <v>98</v>
      </c>
      <c r="C2" s="411"/>
      <c r="D2" s="411"/>
      <c r="E2" s="411"/>
      <c r="F2" s="411"/>
      <c r="G2" s="411"/>
      <c r="H2" s="411"/>
      <c r="I2" s="411"/>
      <c r="J2" s="411"/>
      <c r="K2" s="412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9" t="s">
        <v>1</v>
      </c>
      <c r="C7" s="400"/>
      <c r="D7" s="400"/>
      <c r="E7" s="400"/>
      <c r="F7" s="400"/>
      <c r="G7" s="400"/>
      <c r="H7" s="400"/>
      <c r="I7" s="400"/>
      <c r="J7" s="400"/>
      <c r="K7" s="401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4" t="s">
        <v>2</v>
      </c>
      <c r="D9" s="395"/>
      <c r="E9" s="394" t="s">
        <v>21</v>
      </c>
      <c r="F9" s="395"/>
      <c r="G9" s="394" t="s">
        <v>22</v>
      </c>
      <c r="H9" s="395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6" t="s">
        <v>93</v>
      </c>
      <c r="D16" s="386"/>
      <c r="E16" s="386"/>
      <c r="F16" s="386"/>
      <c r="G16" s="386"/>
      <c r="H16" s="386"/>
      <c r="I16" s="386"/>
      <c r="J16" s="251"/>
      <c r="K16" s="154"/>
      <c r="L16" s="153"/>
    </row>
    <row r="17" spans="1:12" ht="13.5" customHeight="1" thickBot="1" x14ac:dyDescent="0.3">
      <c r="B17" s="155"/>
      <c r="C17" s="387"/>
      <c r="D17" s="387"/>
      <c r="E17" s="387"/>
      <c r="F17" s="387"/>
      <c r="G17" s="387"/>
      <c r="H17" s="387"/>
      <c r="I17" s="387"/>
      <c r="J17" s="252"/>
      <c r="K17" s="157"/>
      <c r="L17" s="146"/>
    </row>
    <row r="18" spans="1:12" ht="17.100000000000001" customHeight="1" x14ac:dyDescent="0.25">
      <c r="B18" s="396" t="s">
        <v>8</v>
      </c>
      <c r="C18" s="397"/>
      <c r="D18" s="397"/>
      <c r="E18" s="397"/>
      <c r="F18" s="397"/>
      <c r="G18" s="397"/>
      <c r="H18" s="397"/>
      <c r="I18" s="397"/>
      <c r="J18" s="397"/>
      <c r="K18" s="398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109</v>
      </c>
      <c r="F20" s="246" t="s">
        <v>110</v>
      </c>
      <c r="G20" s="246" t="s">
        <v>107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46">
        <f>D23+D22</f>
        <v>130677</v>
      </c>
      <c r="E21" s="347">
        <f>E23+E22</f>
        <v>1152.9945</v>
      </c>
      <c r="F21" s="347">
        <f>F22+F23</f>
        <v>39343.339499999995</v>
      </c>
      <c r="G21" s="347"/>
      <c r="H21" s="347">
        <f>H23+H22</f>
        <v>91333.660499999998</v>
      </c>
      <c r="I21" s="352">
        <f>I23+I22</f>
        <v>45335.658600000002</v>
      </c>
      <c r="J21" s="327"/>
      <c r="K21" s="158"/>
      <c r="L21" s="189"/>
    </row>
    <row r="22" spans="1:12" ht="14.1" customHeight="1" x14ac:dyDescent="0.25">
      <c r="B22" s="147"/>
      <c r="C22" s="213" t="s">
        <v>12</v>
      </c>
      <c r="D22" s="360">
        <v>129927</v>
      </c>
      <c r="E22" s="348">
        <v>1151.2545</v>
      </c>
      <c r="F22" s="348">
        <v>38696.915999999997</v>
      </c>
      <c r="G22" s="348"/>
      <c r="H22" s="348">
        <f>D22-F22</f>
        <v>91230.084000000003</v>
      </c>
      <c r="I22" s="353">
        <v>44581.2575</v>
      </c>
      <c r="J22" s="328"/>
      <c r="K22" s="158"/>
      <c r="L22" s="189"/>
    </row>
    <row r="23" spans="1:12" ht="14.1" customHeight="1" thickBot="1" x14ac:dyDescent="0.3">
      <c r="B23" s="147"/>
      <c r="C23" s="214" t="s">
        <v>11</v>
      </c>
      <c r="D23" s="361">
        <v>750</v>
      </c>
      <c r="E23" s="349">
        <v>1.74</v>
      </c>
      <c r="F23" s="349">
        <v>646.42349999999999</v>
      </c>
      <c r="G23" s="349"/>
      <c r="H23" s="349">
        <f>D23-F23</f>
        <v>103.57650000000001</v>
      </c>
      <c r="I23" s="354">
        <v>754.40110000000004</v>
      </c>
      <c r="J23" s="329"/>
      <c r="K23" s="158"/>
      <c r="L23" s="189"/>
    </row>
    <row r="24" spans="1:12" ht="14.1" customHeight="1" x14ac:dyDescent="0.25">
      <c r="B24" s="147"/>
      <c r="C24" s="212" t="s">
        <v>18</v>
      </c>
      <c r="D24" s="362">
        <f>D32+D31+D25</f>
        <v>265314</v>
      </c>
      <c r="E24" s="347">
        <f>E32+E31+E25</f>
        <v>2464.0048999999999</v>
      </c>
      <c r="F24" s="347">
        <f>F25+F31+F32</f>
        <v>222808.33064999999</v>
      </c>
      <c r="G24" s="347"/>
      <c r="H24" s="347">
        <f>H25+H31+H32</f>
        <v>42505.669350000004</v>
      </c>
      <c r="I24" s="352">
        <f>I25+I31+I32</f>
        <v>259097.59529999999</v>
      </c>
      <c r="J24" s="327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63">
        <f>D26+D27+D28+D29+D30</f>
        <v>206112</v>
      </c>
      <c r="E25" s="350">
        <f>E26+E27+E28+E29</f>
        <v>2071.5011</v>
      </c>
      <c r="F25" s="350">
        <f>F26+F27+F28+F29</f>
        <v>189319.16934999998</v>
      </c>
      <c r="G25" s="350"/>
      <c r="H25" s="350">
        <f>H26+H27+H28+H29+H30</f>
        <v>16792.830650000004</v>
      </c>
      <c r="I25" s="355">
        <f>I26+I27+I28+I29+I30</f>
        <v>215366.4901</v>
      </c>
      <c r="J25" s="330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64">
        <v>52744</v>
      </c>
      <c r="E26" s="303">
        <v>439.6173</v>
      </c>
      <c r="F26" s="303">
        <v>60033.573100000001</v>
      </c>
      <c r="G26" s="303">
        <v>3283</v>
      </c>
      <c r="H26" s="303">
        <f>D26-F26+G26</f>
        <v>-4006.5731000000014</v>
      </c>
      <c r="I26" s="305">
        <v>70284.941600000006</v>
      </c>
      <c r="J26" s="331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64">
        <v>50440</v>
      </c>
      <c r="E27" s="303">
        <v>521.78099999999995</v>
      </c>
      <c r="F27" s="303">
        <v>50550.500899999999</v>
      </c>
      <c r="G27" s="303">
        <v>2445</v>
      </c>
      <c r="H27" s="303">
        <f>D27-F27+G27</f>
        <v>2334.4991000000009</v>
      </c>
      <c r="I27" s="305">
        <v>56555.349900000001</v>
      </c>
      <c r="J27" s="331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64">
        <v>51365</v>
      </c>
      <c r="E28" s="303">
        <v>711.81029999999998</v>
      </c>
      <c r="F28" s="303">
        <v>46607.502849999997</v>
      </c>
      <c r="G28" s="303">
        <v>2712</v>
      </c>
      <c r="H28" s="303">
        <f>D28-F28+G28</f>
        <v>7469.4971500000029</v>
      </c>
      <c r="I28" s="305">
        <v>54605.801099999997</v>
      </c>
      <c r="J28" s="331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64">
        <v>34363</v>
      </c>
      <c r="E29" s="303">
        <v>398.29250000000002</v>
      </c>
      <c r="F29" s="303">
        <v>32127.592499999999</v>
      </c>
      <c r="G29" s="303">
        <v>1702</v>
      </c>
      <c r="H29" s="303">
        <f>D29-F29+G29</f>
        <v>3937.4075000000012</v>
      </c>
      <c r="I29" s="305">
        <v>33920.397499999999</v>
      </c>
      <c r="J29" s="331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64">
        <v>17200</v>
      </c>
      <c r="E30" s="303">
        <v>617</v>
      </c>
      <c r="F30" s="303">
        <f>SUM(G26:G29)</f>
        <v>10142</v>
      </c>
      <c r="G30" s="303"/>
      <c r="H30" s="303">
        <f>D30-F30</f>
        <v>7058</v>
      </c>
      <c r="I30" s="305"/>
      <c r="J30" s="331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63">
        <v>33987</v>
      </c>
      <c r="E31" s="350">
        <v>238.64400000000001</v>
      </c>
      <c r="F31" s="350">
        <v>9510.4634999999998</v>
      </c>
      <c r="G31" s="350"/>
      <c r="H31" s="350">
        <f>D31-F31</f>
        <v>24476.536500000002</v>
      </c>
      <c r="I31" s="355">
        <v>13817.3472</v>
      </c>
      <c r="J31" s="330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63">
        <f>D33+D34</f>
        <v>25215</v>
      </c>
      <c r="E32" s="350">
        <f>E33</f>
        <v>153.85980000000001</v>
      </c>
      <c r="F32" s="350">
        <f>F33</f>
        <v>23978.697800000002</v>
      </c>
      <c r="G32" s="350"/>
      <c r="H32" s="350">
        <f>H33+H34</f>
        <v>1236.3021999999983</v>
      </c>
      <c r="I32" s="355">
        <f>I33</f>
        <v>29913.758000000002</v>
      </c>
      <c r="J32" s="330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64">
        <v>23115</v>
      </c>
      <c r="E33" s="303">
        <f>171.8598-E37</f>
        <v>153.85980000000001</v>
      </c>
      <c r="F33" s="303">
        <f>24295.6978-F37</f>
        <v>23978.697800000002</v>
      </c>
      <c r="G33" s="303">
        <v>1320</v>
      </c>
      <c r="H33" s="303">
        <f>D33-F33+G33</f>
        <v>456.30219999999827</v>
      </c>
      <c r="I33" s="305">
        <v>29913.758000000002</v>
      </c>
      <c r="J33" s="331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65">
        <v>2100</v>
      </c>
      <c r="E34" s="351">
        <v>83</v>
      </c>
      <c r="F34" s="351">
        <f>G33</f>
        <v>1320</v>
      </c>
      <c r="G34" s="351"/>
      <c r="H34" s="351">
        <f t="shared" ref="H34:H40" si="0">D34-F34</f>
        <v>780</v>
      </c>
      <c r="I34" s="356"/>
      <c r="J34" s="332"/>
      <c r="K34" s="158"/>
      <c r="L34" s="189"/>
    </row>
    <row r="35" spans="1:12" ht="15.75" customHeight="1" thickBot="1" x14ac:dyDescent="0.3">
      <c r="B35" s="147"/>
      <c r="C35" s="218" t="s">
        <v>102</v>
      </c>
      <c r="D35" s="366">
        <v>4000</v>
      </c>
      <c r="E35" s="304">
        <v>85.341999999999999</v>
      </c>
      <c r="F35" s="304">
        <v>2804.8376499999999</v>
      </c>
      <c r="G35" s="304"/>
      <c r="H35" s="304">
        <f>D35-F35</f>
        <v>1195.1623500000001</v>
      </c>
      <c r="I35" s="306">
        <v>1131.9159999999999</v>
      </c>
      <c r="J35" s="333"/>
      <c r="K35" s="158"/>
      <c r="L35" s="189"/>
    </row>
    <row r="36" spans="1:12" ht="14.1" customHeight="1" thickBot="1" x14ac:dyDescent="0.3">
      <c r="B36" s="147"/>
      <c r="C36" s="218" t="s">
        <v>13</v>
      </c>
      <c r="D36" s="366">
        <v>749</v>
      </c>
      <c r="E36" s="304"/>
      <c r="F36" s="304">
        <v>240.34010000000001</v>
      </c>
      <c r="G36" s="304"/>
      <c r="H36" s="304">
        <f t="shared" si="0"/>
        <v>508.65989999999999</v>
      </c>
      <c r="I36" s="306">
        <v>176.17160000000001</v>
      </c>
      <c r="J36" s="333"/>
      <c r="K36" s="158"/>
      <c r="L36" s="189"/>
    </row>
    <row r="37" spans="1:12" ht="17.25" customHeight="1" thickBot="1" x14ac:dyDescent="0.3">
      <c r="B37" s="147"/>
      <c r="C37" s="218" t="s">
        <v>103</v>
      </c>
      <c r="D37" s="366">
        <v>3000</v>
      </c>
      <c r="E37" s="304">
        <v>18</v>
      </c>
      <c r="F37" s="304">
        <v>317</v>
      </c>
      <c r="G37" s="304"/>
      <c r="H37" s="304">
        <f t="shared" si="0"/>
        <v>2683</v>
      </c>
      <c r="I37" s="306"/>
      <c r="J37" s="333"/>
      <c r="K37" s="158"/>
      <c r="L37" s="189"/>
    </row>
    <row r="38" spans="1:12" ht="17.25" customHeight="1" thickBot="1" x14ac:dyDescent="0.3">
      <c r="B38" s="147"/>
      <c r="C38" s="218" t="s">
        <v>104</v>
      </c>
      <c r="D38" s="366">
        <v>7000</v>
      </c>
      <c r="E38" s="304"/>
      <c r="F38" s="304">
        <v>7000</v>
      </c>
      <c r="G38" s="304"/>
      <c r="H38" s="304">
        <f t="shared" si="0"/>
        <v>0</v>
      </c>
      <c r="I38" s="306">
        <v>851.30179999999996</v>
      </c>
      <c r="J38" s="333"/>
      <c r="K38" s="158"/>
      <c r="L38" s="189"/>
    </row>
    <row r="39" spans="1:12" ht="17.25" customHeight="1" thickBot="1" x14ac:dyDescent="0.3">
      <c r="B39" s="147"/>
      <c r="C39" s="218" t="s">
        <v>66</v>
      </c>
      <c r="D39" s="366">
        <v>500</v>
      </c>
      <c r="E39" s="304"/>
      <c r="F39" s="304"/>
      <c r="G39" s="304"/>
      <c r="H39" s="304">
        <f t="shared" si="0"/>
        <v>500</v>
      </c>
      <c r="I39" s="306"/>
      <c r="J39" s="333"/>
      <c r="K39" s="158"/>
      <c r="L39" s="189"/>
    </row>
    <row r="40" spans="1:12" ht="17.25" customHeight="1" thickBot="1" x14ac:dyDescent="0.3">
      <c r="B40" s="147"/>
      <c r="C40" s="218" t="s">
        <v>105</v>
      </c>
      <c r="D40" s="366">
        <v>3680</v>
      </c>
      <c r="E40" s="304"/>
      <c r="F40" s="304"/>
      <c r="G40" s="304"/>
      <c r="H40" s="304">
        <f t="shared" si="0"/>
        <v>3680</v>
      </c>
      <c r="I40" s="306"/>
      <c r="J40" s="333"/>
      <c r="K40" s="158"/>
      <c r="L40" s="189"/>
    </row>
    <row r="41" spans="1:12" ht="14.1" customHeight="1" thickBot="1" x14ac:dyDescent="0.3">
      <c r="B41" s="147"/>
      <c r="C41" s="184" t="s">
        <v>14</v>
      </c>
      <c r="D41" s="336"/>
      <c r="E41" s="304"/>
      <c r="F41" s="304">
        <v>184.99150000006193</v>
      </c>
      <c r="G41" s="304"/>
      <c r="H41" s="304">
        <f>D41-F41</f>
        <v>-184.99150000006193</v>
      </c>
      <c r="I41" s="306">
        <v>586.10869999998249</v>
      </c>
      <c r="J41" s="333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3720.3413999999998</v>
      </c>
      <c r="F42" s="249">
        <f>F21+F24+F35+F36+F37+F38+F39+F40+F41</f>
        <v>272698.8394</v>
      </c>
      <c r="G42" s="249"/>
      <c r="H42" s="249">
        <f>H21+H24+H35+H36+H37+H38+H39+H40+H41</f>
        <v>142221.16059999994</v>
      </c>
      <c r="I42" s="263">
        <f>I21+I24+I35+I36+I37+I38+I39+I40+I41</f>
        <v>307178.75200000004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112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9" t="s">
        <v>1</v>
      </c>
      <c r="C50" s="400"/>
      <c r="D50" s="400"/>
      <c r="E50" s="400"/>
      <c r="F50" s="400"/>
      <c r="G50" s="400"/>
      <c r="H50" s="400"/>
      <c r="I50" s="400"/>
      <c r="J50" s="400"/>
      <c r="K50" s="401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84" t="s">
        <v>2</v>
      </c>
      <c r="D52" s="385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6" t="s">
        <v>8</v>
      </c>
      <c r="C58" s="397"/>
      <c r="D58" s="397"/>
      <c r="E58" s="397"/>
      <c r="F58" s="397"/>
      <c r="G58" s="397"/>
      <c r="H58" s="397"/>
      <c r="I58" s="397"/>
      <c r="J58" s="397"/>
      <c r="K58" s="398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20</v>
      </c>
      <c r="F59" s="246" t="str">
        <f>F20</f>
        <v>LANDET KVANTUM T.O.M UKE 20</v>
      </c>
      <c r="G59" s="246" t="str">
        <f>H20</f>
        <v>RESTKVOTER</v>
      </c>
      <c r="H59" s="247" t="str">
        <f>I20</f>
        <v>LANDET KVANTUM T.O.M. UKE 20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3"/>
      <c r="E60" s="347">
        <v>4.9470000000000001</v>
      </c>
      <c r="F60" s="347">
        <v>117.04649999999999</v>
      </c>
      <c r="G60" s="408"/>
      <c r="H60" s="347">
        <v>169.9307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04"/>
      <c r="E61" s="367">
        <v>56.843899999999998</v>
      </c>
      <c r="F61" s="367">
        <v>374.16759999999999</v>
      </c>
      <c r="G61" s="408"/>
      <c r="H61" s="367">
        <v>598.62249999999995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05"/>
      <c r="E62" s="368">
        <v>9.4753000000000007</v>
      </c>
      <c r="F62" s="368">
        <v>56.593000000000004</v>
      </c>
      <c r="G62" s="409"/>
      <c r="H62" s="368">
        <v>55.024700000000003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5">
        <v>5700</v>
      </c>
      <c r="E63" s="287">
        <f>SUM(E64:E66)</f>
        <v>0</v>
      </c>
      <c r="F63" s="287">
        <f>F64+F65+F66</f>
        <v>11.8271</v>
      </c>
      <c r="G63" s="287">
        <f>D63-F63</f>
        <v>5688.1728999999996</v>
      </c>
      <c r="H63" s="287">
        <f>H64+H65+H66</f>
        <v>17.811499999999999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6"/>
      <c r="E64" s="291"/>
      <c r="F64" s="291">
        <v>1.5802</v>
      </c>
      <c r="G64" s="291"/>
      <c r="H64" s="291">
        <v>2.0503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6"/>
      <c r="E65" s="291"/>
      <c r="F65" s="291">
        <v>4.9032999999999998</v>
      </c>
      <c r="G65" s="291"/>
      <c r="H65" s="291">
        <v>5.5728999999999997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297"/>
      <c r="E66" s="294"/>
      <c r="F66" s="294">
        <v>5.3436000000000003</v>
      </c>
      <c r="G66" s="294"/>
      <c r="H66" s="294">
        <v>10.1883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88"/>
      <c r="F67" s="288">
        <v>4.4802</v>
      </c>
      <c r="G67" s="288">
        <f>D67-F67</f>
        <v>118.5198</v>
      </c>
      <c r="H67" s="288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288">
        <v>1</v>
      </c>
      <c r="G68" s="288"/>
      <c r="H68" s="288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8">
        <v>9675</v>
      </c>
      <c r="E69" s="253">
        <f>E60+E61+E62+E63+E67+E68</f>
        <v>71.266199999999998</v>
      </c>
      <c r="F69" s="253">
        <f>F60+F61+F62+F63+F67+F68</f>
        <v>565.11439999999993</v>
      </c>
      <c r="G69" s="253">
        <f>D69-F69</f>
        <v>9109.8855999999996</v>
      </c>
      <c r="H69" s="263">
        <f>H60+H61+H62+H63+H67+H68</f>
        <v>842.23660000000007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6"/>
      <c r="D70" s="406"/>
      <c r="E70" s="406"/>
      <c r="F70" s="299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9" t="s">
        <v>1</v>
      </c>
      <c r="C75" s="400"/>
      <c r="D75" s="400"/>
      <c r="E75" s="400"/>
      <c r="F75" s="400"/>
      <c r="G75" s="400"/>
      <c r="H75" s="400"/>
      <c r="I75" s="400"/>
      <c r="J75" s="400"/>
      <c r="K75" s="401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4" t="s">
        <v>2</v>
      </c>
      <c r="D77" s="395"/>
      <c r="E77" s="394" t="s">
        <v>21</v>
      </c>
      <c r="F77" s="402"/>
      <c r="G77" s="394" t="s">
        <v>22</v>
      </c>
      <c r="H77" s="395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94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7" t="s">
        <v>95</v>
      </c>
      <c r="D83" s="407"/>
      <c r="E83" s="407"/>
      <c r="F83" s="407"/>
      <c r="G83" s="407"/>
      <c r="H83" s="407"/>
      <c r="I83" s="254"/>
      <c r="J83" s="146"/>
      <c r="K83" s="148"/>
      <c r="L83" s="146"/>
    </row>
    <row r="84" spans="1:12" ht="6" customHeight="1" thickBot="1" x14ac:dyDescent="0.3">
      <c r="B84" s="147"/>
      <c r="C84" s="407"/>
      <c r="D84" s="407"/>
      <c r="E84" s="407"/>
      <c r="F84" s="407"/>
      <c r="G84" s="407"/>
      <c r="H84" s="407"/>
      <c r="I84" s="146"/>
      <c r="J84" s="146"/>
      <c r="K84" s="148"/>
      <c r="L84" s="146"/>
    </row>
    <row r="85" spans="1:12" ht="14.1" customHeight="1" x14ac:dyDescent="0.25">
      <c r="B85" s="396" t="s">
        <v>8</v>
      </c>
      <c r="C85" s="397"/>
      <c r="D85" s="397"/>
      <c r="E85" s="397"/>
      <c r="F85" s="397"/>
      <c r="G85" s="397"/>
      <c r="H85" s="397"/>
      <c r="I85" s="397"/>
      <c r="J85" s="397"/>
      <c r="K85" s="398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20</v>
      </c>
      <c r="F87" s="246" t="str">
        <f>F20</f>
        <v>LANDET KVANTUM T.O.M UKE 20</v>
      </c>
      <c r="G87" s="246" t="str">
        <f>H20</f>
        <v>RESTKVOTER</v>
      </c>
      <c r="H87" s="247" t="str">
        <f>I20</f>
        <v>LANDET KVANTUM T.O.M. UKE 20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5">
        <f>D90+D89</f>
        <v>33161</v>
      </c>
      <c r="E88" s="287">
        <f>E90+E89</f>
        <v>186.91679999999999</v>
      </c>
      <c r="F88" s="287">
        <f>F89+F90</f>
        <v>13419.138299999999</v>
      </c>
      <c r="G88" s="287">
        <f>G89+G90</f>
        <v>19741.861699999998</v>
      </c>
      <c r="H88" s="289">
        <f>H89+H90</f>
        <v>11035.6787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34">
        <v>32411</v>
      </c>
      <c r="E89" s="307">
        <v>173.95419999999999</v>
      </c>
      <c r="F89" s="307">
        <v>12872.035099999999</v>
      </c>
      <c r="G89" s="307">
        <f>D89-F89</f>
        <v>19538.964899999999</v>
      </c>
      <c r="H89" s="311">
        <v>10508.031300000001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35">
        <v>750</v>
      </c>
      <c r="E90" s="308">
        <v>12.9626</v>
      </c>
      <c r="F90" s="308">
        <v>547.10320000000002</v>
      </c>
      <c r="G90" s="308">
        <f>D90-F90</f>
        <v>202.89679999999998</v>
      </c>
      <c r="H90" s="312">
        <v>527.64739999999995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59">
        <f>D92+D98+D99</f>
        <v>54106</v>
      </c>
      <c r="E91" s="357">
        <f>E92+E98+E99</f>
        <v>1670.5520999999999</v>
      </c>
      <c r="F91" s="357">
        <f>F92+F98+F99</f>
        <v>24064.230799999998</v>
      </c>
      <c r="G91" s="357">
        <f>G92+G98+G99</f>
        <v>30041.769200000002</v>
      </c>
      <c r="H91" s="358">
        <f>H92+H98+H99</f>
        <v>20737.185000000001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38">
        <f>D93+D94+D95+D96+D97</f>
        <v>40038</v>
      </c>
      <c r="E92" s="309">
        <f>E93+E94+E95+E96+E97</f>
        <v>1382.9618</v>
      </c>
      <c r="F92" s="309">
        <f>F93+F94+F95+F96+F97</f>
        <v>19017.5759</v>
      </c>
      <c r="G92" s="309">
        <f>G93+G94+G95+G96+G97</f>
        <v>21020.4241</v>
      </c>
      <c r="H92" s="313">
        <f>H93+H94+H96+H97</f>
        <v>15412.978900000002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37">
        <v>9211</v>
      </c>
      <c r="E93" s="303">
        <v>108.82689999999999</v>
      </c>
      <c r="F93" s="303">
        <v>2524.1192000000001</v>
      </c>
      <c r="G93" s="303">
        <f>D93-F93</f>
        <v>6686.8807999999999</v>
      </c>
      <c r="H93" s="305">
        <v>2206.5888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37">
        <v>8490</v>
      </c>
      <c r="E94" s="303">
        <v>596.18830000000003</v>
      </c>
      <c r="F94" s="303">
        <v>5521.4674999999997</v>
      </c>
      <c r="G94" s="303">
        <f t="shared" ref="G94:G100" si="1">D94-F94</f>
        <v>2968.5325000000003</v>
      </c>
      <c r="H94" s="305">
        <v>4352.9229999999998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37">
        <v>4000</v>
      </c>
      <c r="E95" s="303"/>
      <c r="F95" s="303"/>
      <c r="G95" s="303">
        <f>D95-F95</f>
        <v>4000</v>
      </c>
      <c r="H95" s="305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37">
        <v>11811</v>
      </c>
      <c r="E96" s="303">
        <v>496.50889999999998</v>
      </c>
      <c r="F96" s="303">
        <v>6733.1517999999996</v>
      </c>
      <c r="G96" s="303">
        <f t="shared" si="1"/>
        <v>5077.8482000000004</v>
      </c>
      <c r="H96" s="305">
        <v>5372.8370999999997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37">
        <v>6526</v>
      </c>
      <c r="E97" s="303">
        <v>181.43770000000001</v>
      </c>
      <c r="F97" s="303">
        <v>4238.8374000000003</v>
      </c>
      <c r="G97" s="303">
        <f t="shared" si="1"/>
        <v>2287.1625999999997</v>
      </c>
      <c r="H97" s="305">
        <v>3480.63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38">
        <v>9739</v>
      </c>
      <c r="E98" s="309">
        <v>253.95670000000001</v>
      </c>
      <c r="F98" s="309">
        <v>3567.4983000000002</v>
      </c>
      <c r="G98" s="309">
        <f t="shared" si="1"/>
        <v>6171.5016999999998</v>
      </c>
      <c r="H98" s="313">
        <v>4407.2772000000004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9">
        <v>4329</v>
      </c>
      <c r="E99" s="310">
        <v>33.633600000000001</v>
      </c>
      <c r="F99" s="310">
        <v>1479.1566</v>
      </c>
      <c r="G99" s="310">
        <f t="shared" si="1"/>
        <v>2849.8433999999997</v>
      </c>
      <c r="H99" s="314">
        <v>916.9289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288"/>
      <c r="F100" s="288">
        <v>30.51</v>
      </c>
      <c r="G100" s="288">
        <f t="shared" si="1"/>
        <v>517.49</v>
      </c>
      <c r="H100" s="292">
        <v>46.658200000000001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36">
        <v>930</v>
      </c>
      <c r="E101" s="304"/>
      <c r="F101" s="304"/>
      <c r="G101" s="304">
        <f>D101-F101</f>
        <v>930</v>
      </c>
      <c r="H101" s="306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288"/>
      <c r="F102" s="288">
        <v>300</v>
      </c>
      <c r="G102" s="288"/>
      <c r="H102" s="292">
        <v>27.2273</v>
      </c>
      <c r="I102" s="189"/>
      <c r="J102" s="189"/>
      <c r="K102" s="158"/>
      <c r="L102" s="189"/>
    </row>
    <row r="103" spans="1:12" ht="15.75" thickBot="1" x14ac:dyDescent="0.3">
      <c r="B103" s="9"/>
      <c r="C103" s="300" t="s">
        <v>14</v>
      </c>
      <c r="D103" s="290"/>
      <c r="E103" s="288">
        <v>0.64000000000032742</v>
      </c>
      <c r="F103" s="288">
        <v>39.639000000002852</v>
      </c>
      <c r="G103" s="288">
        <f>D103-F103</f>
        <v>-39.639000000002852</v>
      </c>
      <c r="H103" s="292">
        <v>15.908399999996618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49">
        <f>E88+E91+E100+E102+E103</f>
        <v>1858.1089000000002</v>
      </c>
      <c r="F104" s="249">
        <f>F88+F91+F100+F102+F103</f>
        <v>37853.518100000001</v>
      </c>
      <c r="G104" s="249">
        <f>G88+G91+G100+G101+G102+G103</f>
        <v>51191.481899999999</v>
      </c>
      <c r="H104" s="263">
        <f>H88+H91+H100+H102+H103</f>
        <v>31862.657599999999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113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99" t="s">
        <v>1</v>
      </c>
      <c r="C111" s="400"/>
      <c r="D111" s="400"/>
      <c r="E111" s="400"/>
      <c r="F111" s="400"/>
      <c r="G111" s="400"/>
      <c r="H111" s="400"/>
      <c r="I111" s="400"/>
      <c r="J111" s="400"/>
      <c r="K111" s="401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4" t="s">
        <v>2</v>
      </c>
      <c r="D113" s="395"/>
      <c r="E113" s="394" t="s">
        <v>21</v>
      </c>
      <c r="F113" s="395"/>
      <c r="G113" s="394" t="s">
        <v>22</v>
      </c>
      <c r="H113" s="395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6" t="s">
        <v>8</v>
      </c>
      <c r="C120" s="397"/>
      <c r="D120" s="397"/>
      <c r="E120" s="397"/>
      <c r="F120" s="397"/>
      <c r="G120" s="397"/>
      <c r="H120" s="397"/>
      <c r="I120" s="397"/>
      <c r="J120" s="397"/>
      <c r="K120" s="398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20</v>
      </c>
      <c r="F122" s="246" t="str">
        <f>F20</f>
        <v>LANDET KVANTUM T.O.M UKE 20</v>
      </c>
      <c r="G122" s="246" t="str">
        <f>H20</f>
        <v>RESTKVOTER</v>
      </c>
      <c r="H122" s="247" t="str">
        <f>I20</f>
        <v>LANDET KVANTUM T.O.M. UKE 20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02">
        <f>D124+D125+D126</f>
        <v>38273</v>
      </c>
      <c r="E123" s="287">
        <f>E124+E125+E126</f>
        <v>1126.2181</v>
      </c>
      <c r="F123" s="287">
        <f>F124+F125+F126</f>
        <v>25791.051100000001</v>
      </c>
      <c r="G123" s="287">
        <f>G124+G125+G126</f>
        <v>12481.948900000001</v>
      </c>
      <c r="H123" s="289">
        <f>H124+H125+H126</f>
        <v>24447.8573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69">
        <v>30618</v>
      </c>
      <c r="E124" s="307">
        <v>1126.2181</v>
      </c>
      <c r="F124" s="307">
        <v>21903.548699999999</v>
      </c>
      <c r="G124" s="307">
        <f>D124-F124</f>
        <v>8714.4513000000006</v>
      </c>
      <c r="H124" s="311">
        <v>19460.8963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69">
        <v>7155</v>
      </c>
      <c r="E125" s="307"/>
      <c r="F125" s="307">
        <v>3887.5023999999999</v>
      </c>
      <c r="G125" s="307">
        <f>D125-F125</f>
        <v>3267.4976000000001</v>
      </c>
      <c r="H125" s="311">
        <v>4986.9610000000002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70">
        <v>500</v>
      </c>
      <c r="E126" s="308"/>
      <c r="F126" s="308"/>
      <c r="G126" s="308">
        <f>D126-F126</f>
        <v>500</v>
      </c>
      <c r="H126" s="312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4">
        <v>25860</v>
      </c>
      <c r="E127" s="315">
        <v>2703.4785999999999</v>
      </c>
      <c r="F127" s="315">
        <v>12098.904200000001</v>
      </c>
      <c r="G127" s="315">
        <f>D127-F127</f>
        <v>13761.095799999999</v>
      </c>
      <c r="H127" s="318">
        <v>9700.5694000000003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66">
        <f>D129+D134+D137</f>
        <v>39307</v>
      </c>
      <c r="E128" s="304">
        <f>E129+E134+E137</f>
        <v>359.25350000000003</v>
      </c>
      <c r="F128" s="304">
        <f>F137+F134+F129</f>
        <v>26437.384599999998</v>
      </c>
      <c r="G128" s="304">
        <f>D128-F128</f>
        <v>12869.615400000002</v>
      </c>
      <c r="H128" s="306">
        <f>H129+H134+H137</f>
        <v>24033.530200000001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5">
        <f>D130+D131+D132+D133</f>
        <v>29480</v>
      </c>
      <c r="E129" s="316">
        <f>E130+E131+E132+E133</f>
        <v>298.49099999999999</v>
      </c>
      <c r="F129" s="316">
        <f>F130+F131+F133+F132</f>
        <v>18935.059499999999</v>
      </c>
      <c r="G129" s="316">
        <f>G130+G131+G132+G133</f>
        <v>10544.940499999999</v>
      </c>
      <c r="H129" s="319">
        <f>H130+H131+H132+H133</f>
        <v>17704.234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64">
        <v>8343</v>
      </c>
      <c r="E130" s="303">
        <v>51.128900000000002</v>
      </c>
      <c r="F130" s="303">
        <v>2358.0338000000002</v>
      </c>
      <c r="G130" s="303">
        <f t="shared" ref="G130:G135" si="2">D130-F130</f>
        <v>5984.9661999999998</v>
      </c>
      <c r="H130" s="305">
        <v>1463.1257000000001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64">
        <v>7665</v>
      </c>
      <c r="E131" s="303">
        <v>59.862499999999997</v>
      </c>
      <c r="F131" s="303">
        <v>5612.8256000000001</v>
      </c>
      <c r="G131" s="303">
        <f t="shared" si="2"/>
        <v>2052.1743999999999</v>
      </c>
      <c r="H131" s="305">
        <v>5975.4490999999998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64">
        <v>7635</v>
      </c>
      <c r="E132" s="303">
        <v>141.8586</v>
      </c>
      <c r="F132" s="303">
        <v>5581.5972000000002</v>
      </c>
      <c r="G132" s="303">
        <f t="shared" si="2"/>
        <v>2053.4027999999998</v>
      </c>
      <c r="H132" s="305">
        <v>5713.4384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64">
        <v>5837</v>
      </c>
      <c r="E133" s="303">
        <v>45.640999999999998</v>
      </c>
      <c r="F133" s="303">
        <v>5382.6028999999999</v>
      </c>
      <c r="G133" s="303">
        <f t="shared" si="2"/>
        <v>454.39710000000014</v>
      </c>
      <c r="H133" s="305">
        <v>4552.2208000000001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71">
        <f>D135+D136</f>
        <v>4324</v>
      </c>
      <c r="E134" s="309">
        <f>E135+E136</f>
        <v>5.9184000000000001</v>
      </c>
      <c r="F134" s="309">
        <f>F135+F136</f>
        <v>5149.2361000000001</v>
      </c>
      <c r="G134" s="309">
        <f t="shared" si="2"/>
        <v>-825.23610000000008</v>
      </c>
      <c r="H134" s="313">
        <f>H135</f>
        <v>4182.7139999999999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6">
        <v>3824</v>
      </c>
      <c r="E135" s="317">
        <v>5.9184000000000001</v>
      </c>
      <c r="F135" s="317">
        <v>5149.2361000000001</v>
      </c>
      <c r="G135" s="317">
        <f t="shared" si="2"/>
        <v>-1325.2361000000001</v>
      </c>
      <c r="H135" s="320">
        <v>4182.7139999999999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6">
        <v>500</v>
      </c>
      <c r="E136" s="317"/>
      <c r="F136" s="317"/>
      <c r="G136" s="317"/>
      <c r="H136" s="320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72">
        <v>5503</v>
      </c>
      <c r="E137" s="310">
        <v>54.844099999999997</v>
      </c>
      <c r="F137" s="310">
        <v>2353.0889999999999</v>
      </c>
      <c r="G137" s="310">
        <f>D137-F137</f>
        <v>3149.9110000000001</v>
      </c>
      <c r="H137" s="314">
        <v>2146.5821999999998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7">
        <v>160</v>
      </c>
      <c r="E138" s="301"/>
      <c r="F138" s="301">
        <v>4.0895000000000001</v>
      </c>
      <c r="G138" s="301">
        <f>D138-F138</f>
        <v>155.91050000000001</v>
      </c>
      <c r="H138" s="293">
        <v>5.3563999999999998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73">
        <v>2000</v>
      </c>
      <c r="E139" s="288"/>
      <c r="F139" s="288">
        <v>2000</v>
      </c>
      <c r="G139" s="288">
        <f>D139-F139</f>
        <v>0</v>
      </c>
      <c r="H139" s="292">
        <v>86.179100000000005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73">
        <v>350</v>
      </c>
      <c r="E140" s="288"/>
      <c r="F140" s="288"/>
      <c r="G140" s="288">
        <f>D140-F140</f>
        <v>350</v>
      </c>
      <c r="H140" s="292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73"/>
      <c r="E141" s="288"/>
      <c r="F141" s="288">
        <v>25.800000000017462</v>
      </c>
      <c r="G141" s="288">
        <f>D141-F141</f>
        <v>-25.800000000017462</v>
      </c>
      <c r="H141" s="292">
        <v>57.651000000005297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8">
        <f>D123+D127+D128+D138+D139+D140+D141</f>
        <v>105950</v>
      </c>
      <c r="E142" s="253">
        <f>E123+E127+E128+E138+E139+E140+E141</f>
        <v>4188.9502000000002</v>
      </c>
      <c r="F142" s="253">
        <f>F123+F127+F128+F138+F139+F140+F141</f>
        <v>66357.229400000011</v>
      </c>
      <c r="G142" s="253">
        <f>G123+G127+G128+G138+G139+G140+G141</f>
        <v>39592.770599999982</v>
      </c>
      <c r="H142" s="250">
        <f>H123+H127+H128+H138+H139+H140+H141</f>
        <v>58354.761400000003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84" t="s">
        <v>2</v>
      </c>
      <c r="D151" s="385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20</v>
      </c>
      <c r="F159" s="81" t="str">
        <f>F20</f>
        <v>LANDET KVANTUM T.O.M UKE 20</v>
      </c>
      <c r="G159" s="81" t="str">
        <f>H20</f>
        <v>RESTKVOTER</v>
      </c>
      <c r="H159" s="108" t="str">
        <f>I20</f>
        <v>LANDET KVANTUM T.O.M. UKE 20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93.755499999999998</v>
      </c>
      <c r="F160" s="233">
        <v>817.6875</v>
      </c>
      <c r="G160" s="233">
        <f>D160-F160</f>
        <v>18269.3125</v>
      </c>
      <c r="H160" s="285">
        <v>534.02200000000005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>
        <v>2.1909999999999998</v>
      </c>
      <c r="F161" s="233">
        <v>4.6319999999999482</v>
      </c>
      <c r="G161" s="233">
        <f>D161-F161</f>
        <v>495.36800000000005</v>
      </c>
      <c r="H161" s="285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95.9465</v>
      </c>
      <c r="F163" s="235">
        <f>SUM(F160:F162)</f>
        <v>822.31949999999995</v>
      </c>
      <c r="G163" s="235">
        <f>D163-F163</f>
        <v>18777.680499999999</v>
      </c>
      <c r="H163" s="262">
        <f>SUM(H160:H162)</f>
        <v>534.02200000000005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91" t="s">
        <v>1</v>
      </c>
      <c r="C166" s="392"/>
      <c r="D166" s="392"/>
      <c r="E166" s="392"/>
      <c r="F166" s="392"/>
      <c r="G166" s="392"/>
      <c r="H166" s="392"/>
      <c r="I166" s="392"/>
      <c r="J166" s="392"/>
      <c r="K166" s="393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84" t="s">
        <v>2</v>
      </c>
      <c r="D168" s="385"/>
      <c r="E168" s="384" t="s">
        <v>61</v>
      </c>
      <c r="F168" s="385"/>
      <c r="G168" s="384" t="s">
        <v>62</v>
      </c>
      <c r="H168" s="385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88" t="s">
        <v>8</v>
      </c>
      <c r="C177" s="389"/>
      <c r="D177" s="389"/>
      <c r="E177" s="389"/>
      <c r="F177" s="389"/>
      <c r="G177" s="389"/>
      <c r="H177" s="389"/>
      <c r="I177" s="389"/>
      <c r="J177" s="389"/>
      <c r="K177" s="390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81" t="str">
        <f>E20</f>
        <v>LANDET KVANTUM UKE 20</v>
      </c>
      <c r="F179" s="81" t="str">
        <f>F20</f>
        <v>LANDET KVANTUM T.O.M UKE 20</v>
      </c>
      <c r="G179" s="81" t="str">
        <f>H20</f>
        <v>RESTKVOTER</v>
      </c>
      <c r="H179" s="108" t="str">
        <f>I20</f>
        <v>LANDET KVANTUM T.O.M. UKE 20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40">
        <f>D181+D182+D183+D184+D185</f>
        <v>20233</v>
      </c>
      <c r="E180" s="378">
        <f>E181+E182+E183+E184+E185</f>
        <v>76.205399999999997</v>
      </c>
      <c r="F180" s="378">
        <f>F181+F182+F183+F184+F185</f>
        <v>16023.302900000001</v>
      </c>
      <c r="G180" s="378">
        <f>G181+G182+G183+G184+G185</f>
        <v>4209.6970999999994</v>
      </c>
      <c r="H180" s="321">
        <f>H181+H182+H183+H184+H185</f>
        <v>15584.491600000001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41">
        <v>11120</v>
      </c>
      <c r="E181" s="379"/>
      <c r="F181" s="379">
        <v>13072.9876</v>
      </c>
      <c r="G181" s="379">
        <f t="shared" ref="G181:G187" si="3">D181-F181</f>
        <v>-1952.9876000000004</v>
      </c>
      <c r="H181" s="322">
        <v>14017.127200000001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41">
        <v>2894</v>
      </c>
      <c r="E182" s="379"/>
      <c r="F182" s="379">
        <v>1432.1021000000001</v>
      </c>
      <c r="G182" s="379">
        <f t="shared" si="3"/>
        <v>1461.8978999999999</v>
      </c>
      <c r="H182" s="322">
        <v>612.02409999999998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41">
        <v>1430</v>
      </c>
      <c r="E183" s="379">
        <v>61.330199999999998</v>
      </c>
      <c r="F183" s="379">
        <v>1383.3132000000001</v>
      </c>
      <c r="G183" s="379">
        <f t="shared" si="3"/>
        <v>46.686799999999948</v>
      </c>
      <c r="H183" s="322">
        <v>727.31889999999999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41">
        <v>4689</v>
      </c>
      <c r="E184" s="379">
        <v>14.8752</v>
      </c>
      <c r="F184" s="379">
        <v>134.9</v>
      </c>
      <c r="G184" s="379">
        <f t="shared" si="3"/>
        <v>4554.1000000000004</v>
      </c>
      <c r="H184" s="322">
        <v>228.0214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42">
        <v>100</v>
      </c>
      <c r="E185" s="380"/>
      <c r="F185" s="380"/>
      <c r="G185" s="380">
        <f t="shared" si="3"/>
        <v>100</v>
      </c>
      <c r="H185" s="323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43">
        <v>5500</v>
      </c>
      <c r="E186" s="381">
        <v>218.44499999999999</v>
      </c>
      <c r="F186" s="381">
        <v>2872.8416000000002</v>
      </c>
      <c r="G186" s="381">
        <f t="shared" si="3"/>
        <v>2627.1583999999998</v>
      </c>
      <c r="H186" s="324">
        <v>1222.9960000000001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40">
        <v>8000</v>
      </c>
      <c r="E187" s="378">
        <v>6.3335999999999997</v>
      </c>
      <c r="F187" s="378">
        <v>2607.4342000000001</v>
      </c>
      <c r="G187" s="378">
        <f t="shared" si="3"/>
        <v>5392.5658000000003</v>
      </c>
      <c r="H187" s="321">
        <v>963.55309999999997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41"/>
      <c r="E188" s="379"/>
      <c r="F188" s="379">
        <v>1655.9496999999999</v>
      </c>
      <c r="G188" s="379"/>
      <c r="H188" s="322">
        <v>161.5265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44"/>
      <c r="E189" s="382">
        <f>E187-E188</f>
        <v>6.3335999999999997</v>
      </c>
      <c r="F189" s="382">
        <f>F187-F188</f>
        <v>951.48450000000025</v>
      </c>
      <c r="G189" s="382"/>
      <c r="H189" s="325">
        <f>H187-H188</f>
        <v>802.02659999999992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45">
        <v>11</v>
      </c>
      <c r="E190" s="383"/>
      <c r="F190" s="383">
        <v>2.7336999999999998</v>
      </c>
      <c r="G190" s="383">
        <f>D190-F190</f>
        <v>8.2663000000000011</v>
      </c>
      <c r="H190" s="326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43"/>
      <c r="E191" s="381"/>
      <c r="F191" s="381">
        <v>20</v>
      </c>
      <c r="G191" s="381">
        <f>D191-F191</f>
        <v>-20</v>
      </c>
      <c r="H191" s="324">
        <v>20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300.98399999999998</v>
      </c>
      <c r="F192" s="253">
        <f>F180+F186+F187+F190+F191</f>
        <v>21526.312400000003</v>
      </c>
      <c r="G192" s="253">
        <f>G180+G186+G187+G190+G191</f>
        <v>12217.687599999999</v>
      </c>
      <c r="H192" s="250">
        <f>H180+H186+H187+H190+H191</f>
        <v>17792.056500000002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91" t="s">
        <v>1</v>
      </c>
      <c r="C197" s="392"/>
      <c r="D197" s="392"/>
      <c r="E197" s="392"/>
      <c r="F197" s="392"/>
      <c r="G197" s="392"/>
      <c r="H197" s="392"/>
      <c r="I197" s="392"/>
      <c r="J197" s="392"/>
      <c r="K197" s="393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84" t="s">
        <v>2</v>
      </c>
      <c r="D199" s="385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88" t="s">
        <v>8</v>
      </c>
      <c r="C207" s="389"/>
      <c r="D207" s="389"/>
      <c r="E207" s="389"/>
      <c r="F207" s="389"/>
      <c r="G207" s="389"/>
      <c r="H207" s="389"/>
      <c r="I207" s="389"/>
      <c r="J207" s="389"/>
      <c r="K207" s="390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20</v>
      </c>
      <c r="F209" s="81" t="str">
        <f>F20</f>
        <v>LANDET KVANTUM T.O.M UKE 20</v>
      </c>
      <c r="G209" s="81" t="str">
        <f>H20</f>
        <v>RESTKVOTER</v>
      </c>
      <c r="H209" s="108" t="str">
        <f>I20</f>
        <v>LANDET KVANTUM T.O.M. UKE 20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2.0030999999999999</v>
      </c>
      <c r="F210" s="233">
        <v>380.90989999999999</v>
      </c>
      <c r="G210" s="233"/>
      <c r="H210" s="285">
        <v>395.86200000000002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24.911899999999999</v>
      </c>
      <c r="F211" s="233">
        <v>732.82360000000006</v>
      </c>
      <c r="G211" s="233"/>
      <c r="H211" s="285">
        <v>783.86869999999999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18</v>
      </c>
      <c r="G213" s="234"/>
      <c r="H213" s="286">
        <v>20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26.914999999999999</v>
      </c>
      <c r="F214" s="235">
        <f>SUM(F210:F213)</f>
        <v>1137.585</v>
      </c>
      <c r="G214" s="235">
        <f>D214-F214</f>
        <v>4037.415</v>
      </c>
      <c r="H214" s="262">
        <f>H210+H211+H212+H213</f>
        <v>1200.963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20
&amp;"-,Normal"&amp;11(iht. motatte landings- og sluttsedler fra fiskesalgslagene; alle tallstørrelser i hele tonn)&amp;R19.05.2015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UKE_20_2015</vt:lpstr>
      <vt:lpstr>UKE_20_2015!Utskriftsområde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2015-05-19T07:18:33Z</cp:lastPrinted>
  <dcterms:created xsi:type="dcterms:W3CDTF">2011-07-06T12:13:20Z</dcterms:created>
  <dcterms:modified xsi:type="dcterms:W3CDTF">2015-05-19T07:33:28Z</dcterms:modified>
</cp:coreProperties>
</file>