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820" tabRatio="413"/>
  </bookViews>
  <sheets>
    <sheet name="UKE_22_2020" sheetId="1" r:id="rId1"/>
  </sheets>
  <definedNames>
    <definedName name="Z_14D440E4_F18A_4F78_9989_38C1B133222D_.wvu.Cols" localSheetId="0" hidden="1">UKE_22_2020!#REF!</definedName>
    <definedName name="Z_14D440E4_F18A_4F78_9989_38C1B133222D_.wvu.PrintArea" localSheetId="0" hidden="1">UKE_22_2020!$B$1:$M$249</definedName>
    <definedName name="Z_14D440E4_F18A_4F78_9989_38C1B133222D_.wvu.Rows" localSheetId="0" hidden="1">UKE_22_2020!$361:$1048576,UKE_22_2020!$250:$360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F36" i="1"/>
  <c r="I132" i="1" l="1"/>
  <c r="D229" i="1" l="1"/>
  <c r="J24" i="1" l="1"/>
  <c r="J31" i="1" l="1"/>
  <c r="J23" i="1" s="1"/>
  <c r="G33" i="1" l="1"/>
  <c r="F33" i="1" s="1"/>
  <c r="G29" i="1" l="1"/>
  <c r="F29" i="1" s="1"/>
  <c r="F31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<sst xmlns="http://schemas.openxmlformats.org/spreadsheetml/2006/main" count="257" uniqueCount="134">
  <si>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</si>
  <si>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</si>
  <si>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</si>
  <si>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</si>
  <si>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</si>
  <si>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</si>
  <si>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</si>
  <si>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</si>
  <si>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</si>
  <si>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</si>
  <si>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</si>
  <si>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</si>
  <si>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</si>
  <si>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</si>
  <si>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</si>
  <si>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</si>
  <si>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</si>
  <si>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</si>
  <si>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</si>
  <si>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</si>
  <si>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</si>
  <si>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</si>
  <si>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</si>
  <si>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</si>
  <si>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</si>
  <si>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</si>
  <si>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</si>
  <si>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</si>
  <si>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</si>
  <si>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</si>
  <si>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</si>
  <si>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</si>
  <si>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</si>
  <si>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</si>
  <si>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</si>
  <si>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</si>
  <si>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</si>
  <si>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</si>
  <si>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</si>
  <si>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</si>
  <si>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</si>
  <si>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</si>
  <si>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</si>
  <si>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</si>
  <si>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</si>
  <si>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</si>
  <si>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</si>
  <si>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</si>
  <si>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</si>
  <si>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</si>
  <si>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</si>
  <si>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</si>
  <si>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</si>
  <si>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</si>
  <si>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</si>
  <si>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</si>
  <si>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</si>
  <si>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</si>
  <si>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</si>
  <si>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</si>
  <si>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</si>
  <si>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</si>
  <si>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</si>
  <si>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</si>
  <si>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</si>
  <si>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</si>
  <si>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</si>
  <si>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</si>
  <si>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</si>
  <si>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</si>
  <si>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</si>
  <si>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</si>
  <si>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</si>
  <si>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</si>
  <si>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</si>
  <si>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</si>
  <si>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</si>
  <si>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</si>
  <si>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</si>
  <si>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</si>
  <si>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</si>
  <si>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</si>
  <si>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</si>
  <si>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</si>
  <si>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</si>
  <si>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</si>
  <si>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</si>
  <si>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</si>
  <si>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</si>
  <si>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</si>
  <si>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</si>
  <si>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</si>
  <si>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</si>
  <si>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</si>
  <si>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</si>
  <si>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</si>
  <si>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</si>
  <si>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</si>
  <si>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</si>
  <si>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</si>
  <si>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</si>
  <si>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</si>
  <si>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</si>
  <si>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</si>
  <si>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</si>
  <si>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</si>
  <si>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</si>
  <si>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</si>
  <si>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</si>
  <si>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</si>
  <si>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</si>
  <si>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</si>
  <si>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</si>
  <si>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</si>
  <si>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</si>
  <si>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</si>
  <si>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</si>
  <si>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</si>
  <si>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</si>
  <si>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</si>
  <si>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</si>
  <si>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</si>
  <si>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</si>
  <si>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</si>
  <si>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</si>
  <si>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</si>
  <si>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</si>
  <si>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</si>
  <si>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</si>
  <si>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t>LANDET KVANTUM UKE 22</t>
  </si>
  <si>
    <t>LANDET KVANTUM T.O.M UKE 22</t>
  </si>
  <si>
    <t>LANDET KVANTUM T.O.M. UKE 22 2019</t>
  </si>
  <si>
    <r>
      <t xml:space="preserve">3 </t>
    </r>
    <r>
      <rPr>
        <sz val="9"/>
        <color theme="1"/>
        <rFont val="Calibri"/>
        <family val="2"/>
      </rPr>
      <t>Registrert rekreasjonsfiske utgjør 1 902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</si>
  <si>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210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</si>
</sst>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12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I12" sqref="I1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70" customWidth="1"/>
    <col min="11" max="11" width="0.5703125" style="5" customWidth="1"/>
    <col min="12" max="12" width="0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8.1" customHeight="1" thickBot="1" x14ac:dyDescent="0.3"/>
    <row r="2" spans="2:13" ht="31.5" customHeight="1" thickTop="1" thickBot="1" x14ac:dyDescent="0.3">
      <c r="B2" s="432" t="s">
        <v>101</v>
      </c>
      <c r="C2" s="433"/>
      <c r="D2" s="433"/>
      <c r="E2" s="433"/>
      <c r="F2" s="433"/>
      <c r="G2" s="433"/>
      <c r="H2" s="433"/>
      <c r="I2" s="433"/>
      <c r="J2" s="433"/>
      <c r="K2" s="43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3"/>
      <c r="C7" s="424"/>
      <c r="D7" s="424"/>
      <c r="E7" s="424"/>
      <c r="F7" s="424"/>
      <c r="G7" s="424"/>
      <c r="H7" s="424"/>
      <c r="I7" s="424"/>
      <c r="J7" s="424"/>
      <c r="K7" s="425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14" t="s">
        <v>2</v>
      </c>
      <c r="D9" s="415"/>
      <c r="E9" s="414" t="s">
        <v>20</v>
      </c>
      <c r="F9" s="415"/>
      <c r="G9" s="414" t="s">
        <v>21</v>
      </c>
      <c r="H9" s="41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25">
      <c r="B17" s="416" t="s">
        <v>8</v>
      </c>
      <c r="C17" s="417"/>
      <c r="D17" s="417"/>
      <c r="E17" s="417"/>
      <c r="F17" s="417"/>
      <c r="G17" s="417"/>
      <c r="H17" s="417"/>
      <c r="I17" s="417"/>
      <c r="J17" s="417"/>
      <c r="K17" s="418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129</v>
      </c>
      <c r="G19" s="324" t="s">
        <v>130</v>
      </c>
      <c r="H19" s="324" t="s">
        <v>69</v>
      </c>
      <c r="I19" s="324" t="s">
        <v>62</v>
      </c>
      <c r="J19" s="325" t="s">
        <v>131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1236.37986</v>
      </c>
      <c r="G20" s="312">
        <f>G21+G22</f>
        <v>54420.096860000005</v>
      </c>
      <c r="H20" s="326"/>
      <c r="I20" s="326">
        <f>I22+I21</f>
        <v>51555.903139999995</v>
      </c>
      <c r="J20" s="327">
        <f>J22+J21</f>
        <v>39044.151080000003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3">
        <v>105960</v>
      </c>
      <c r="E21" s="313">
        <v>105175</v>
      </c>
      <c r="F21" s="313">
        <v>1235.6538599999999</v>
      </c>
      <c r="G21" s="313">
        <v>54197.514860000003</v>
      </c>
      <c r="H21" s="328"/>
      <c r="I21" s="328">
        <f>E21-G21</f>
        <v>50977.485139999997</v>
      </c>
      <c r="J21" s="329">
        <v>38799.516900000002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2">
        <v>750</v>
      </c>
      <c r="E22" s="322">
        <v>801</v>
      </c>
      <c r="F22" s="322">
        <v>0.72599999999999998</v>
      </c>
      <c r="G22" s="322">
        <v>222.58199999999999</v>
      </c>
      <c r="H22" s="330"/>
      <c r="I22" s="330">
        <f>E22-G22</f>
        <v>578.41800000000001</v>
      </c>
      <c r="J22" s="331">
        <v>244.63417999999999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1920.7262900000001</v>
      </c>
      <c r="G23" s="312">
        <f>G24+G30+G31</f>
        <v>177074.99031000002</v>
      </c>
      <c r="H23" s="326"/>
      <c r="I23" s="326">
        <f>I24+I30+I31</f>
        <v>36707.009689999999</v>
      </c>
      <c r="J23" s="327">
        <f>J24+J30+J31</f>
        <v>178048.33835800001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1704.0450800000001</v>
      </c>
      <c r="G24" s="314">
        <f>G25+G26+G27+G28</f>
        <v>142722.91200000001</v>
      </c>
      <c r="H24" s="332"/>
      <c r="I24" s="332">
        <f>I25+I26+I27+I28+I29</f>
        <v>22628.087999999996</v>
      </c>
      <c r="J24" s="333">
        <f>J25+J26+J27+J28</f>
        <v>146105.94554800002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5">
        <v>41189</v>
      </c>
      <c r="E25" s="315">
        <v>39029</v>
      </c>
      <c r="F25" s="315">
        <v>262.52730000000003</v>
      </c>
      <c r="G25" s="315">
        <v>37924.147620000003</v>
      </c>
      <c r="H25" s="334">
        <v>956</v>
      </c>
      <c r="I25" s="334">
        <f>E25-G25+H25</f>
        <v>2060.8523799999966</v>
      </c>
      <c r="J25" s="335">
        <v>41430.588969999997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5">
        <v>45257</v>
      </c>
      <c r="E26" s="315">
        <v>41911</v>
      </c>
      <c r="F26" s="315">
        <v>434.56752999999998</v>
      </c>
      <c r="G26" s="315">
        <v>38786.071819999997</v>
      </c>
      <c r="H26" s="334">
        <v>1062</v>
      </c>
      <c r="I26" s="334">
        <f>E26-G26+H26</f>
        <v>4186.9281800000026</v>
      </c>
      <c r="J26" s="335">
        <v>39817.25748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5">
        <v>42190</v>
      </c>
      <c r="E27" s="315">
        <v>42357</v>
      </c>
      <c r="F27" s="315">
        <v>469.19134000000003</v>
      </c>
      <c r="G27" s="315">
        <v>39472.901660000003</v>
      </c>
      <c r="H27" s="334">
        <v>1236</v>
      </c>
      <c r="I27" s="334">
        <f>E27-G27+H27</f>
        <v>4120.0983399999968</v>
      </c>
      <c r="J27" s="335">
        <v>37352.594552000002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82</v>
      </c>
      <c r="D28" s="315">
        <v>30699</v>
      </c>
      <c r="E28" s="315">
        <v>28468</v>
      </c>
      <c r="F28" s="315">
        <v>537.75891000000001</v>
      </c>
      <c r="G28" s="315">
        <v>26539.7909</v>
      </c>
      <c r="H28" s="334">
        <v>935</v>
      </c>
      <c r="I28" s="334">
        <f>E28-G28+H28</f>
        <v>2863.2091</v>
      </c>
      <c r="J28" s="335">
        <v>27505.504546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83</v>
      </c>
      <c r="D29" s="315">
        <v>15270</v>
      </c>
      <c r="E29" s="315">
        <v>13586</v>
      </c>
      <c r="F29" s="315">
        <f>G29-3839</f>
        <v>350</v>
      </c>
      <c r="G29" s="315">
        <f>H25+H26+H27+H28</f>
        <v>4189</v>
      </c>
      <c r="H29" s="334"/>
      <c r="I29" s="334">
        <f>E29-G29</f>
        <v>9397</v>
      </c>
      <c r="J29" s="335">
        <v>3872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4">
        <v>27917</v>
      </c>
      <c r="E30" s="314">
        <v>28138</v>
      </c>
      <c r="F30" s="314"/>
      <c r="G30" s="314">
        <v>15199.603929999999</v>
      </c>
      <c r="H30" s="334"/>
      <c r="I30" s="332">
        <f>E30-G30</f>
        <v>12938.396070000001</v>
      </c>
      <c r="J30" s="333">
        <v>13836.44947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216.68121000000002</v>
      </c>
      <c r="G31" s="314">
        <f>G32</f>
        <v>19152.47438</v>
      </c>
      <c r="H31" s="334"/>
      <c r="I31" s="332">
        <f>I32+I33</f>
        <v>1140.5256200000003</v>
      </c>
      <c r="J31" s="333">
        <f>J32</f>
        <v>18105.943340000002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5">
        <v>18842</v>
      </c>
      <c r="E32" s="315">
        <v>18423</v>
      </c>
      <c r="F32" s="315">
        <f>383.68121-F36</f>
        <v>216.68121000000002</v>
      </c>
      <c r="G32" s="315">
        <f>22016.47438-G36</f>
        <v>19152.47438</v>
      </c>
      <c r="H32" s="334">
        <v>741</v>
      </c>
      <c r="I32" s="334">
        <f>E32-G32+H32</f>
        <v>11.525620000000345</v>
      </c>
      <c r="J32" s="335">
        <f>21232.94334-J36</f>
        <v>18105.943340000002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6" t="s">
        <v>84</v>
      </c>
      <c r="D33" s="316">
        <v>1870</v>
      </c>
      <c r="E33" s="316">
        <v>1870</v>
      </c>
      <c r="F33" s="316">
        <f>G33-689</f>
        <v>52</v>
      </c>
      <c r="G33" s="316">
        <f>H32</f>
        <v>741</v>
      </c>
      <c r="H33" s="337"/>
      <c r="I33" s="337">
        <f t="shared" ref="I33:I38" si="0">E33-G33</f>
        <v>1129</v>
      </c>
      <c r="J33" s="338">
        <v>473</v>
      </c>
      <c r="K33" s="128"/>
      <c r="L33" s="156"/>
      <c r="M33" s="156"/>
    </row>
    <row r="34" spans="1:13" ht="15.75" customHeight="1" thickBot="1" x14ac:dyDescent="0.3">
      <c r="B34" s="119"/>
      <c r="C34" s="173" t="s">
        <v>109</v>
      </c>
      <c r="D34" s="377">
        <v>2500</v>
      </c>
      <c r="E34" s="377">
        <v>2500</v>
      </c>
      <c r="F34" s="377">
        <v>37.686399999999999</v>
      </c>
      <c r="G34" s="377">
        <v>1450.72416</v>
      </c>
      <c r="H34" s="339"/>
      <c r="I34" s="339">
        <f t="shared" si="0"/>
        <v>1049.27584</v>
      </c>
      <c r="J34" s="340">
        <v>2802.8648320000002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7">
        <v>933</v>
      </c>
      <c r="E35" s="317">
        <v>933</v>
      </c>
      <c r="F35" s="317"/>
      <c r="G35" s="317">
        <v>443.49964999999997</v>
      </c>
      <c r="H35" s="318"/>
      <c r="I35" s="339">
        <f t="shared" si="0"/>
        <v>489.50035000000003</v>
      </c>
      <c r="J35" s="340">
        <v>447.80763999999999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110</v>
      </c>
      <c r="D36" s="317">
        <v>3000</v>
      </c>
      <c r="E36" s="317">
        <v>3000</v>
      </c>
      <c r="F36" s="317">
        <f>G36-2697</f>
        <v>167</v>
      </c>
      <c r="G36" s="317">
        <v>2864</v>
      </c>
      <c r="H36" s="364"/>
      <c r="I36" s="318">
        <f t="shared" si="0"/>
        <v>136</v>
      </c>
      <c r="J36" s="321">
        <v>3127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7">
        <v>7000</v>
      </c>
      <c r="E37" s="317">
        <v>7000</v>
      </c>
      <c r="F37" s="317">
        <v>14.216749999999999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112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-41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3376.0093000000002</v>
      </c>
      <c r="G39" s="319">
        <f>G20+G23+G34+G35+G36+G37+G38</f>
        <v>243275.31098000004</v>
      </c>
      <c r="H39" s="196">
        <f>H25+H26+H27+H28+H32</f>
        <v>4930</v>
      </c>
      <c r="I39" s="196">
        <f>I20+I23+I34+I35+I36+I37+I38</f>
        <v>89915.689019999991</v>
      </c>
      <c r="J39" s="207">
        <f>J20+J23+J34+J35+J36+J37+J38</f>
        <v>230429.16191000002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25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1" t="s">
        <v>132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3" t="s">
        <v>1</v>
      </c>
      <c r="C47" s="424"/>
      <c r="D47" s="424"/>
      <c r="E47" s="424"/>
      <c r="F47" s="424"/>
      <c r="G47" s="424"/>
      <c r="H47" s="424"/>
      <c r="I47" s="424"/>
      <c r="J47" s="424"/>
      <c r="K47" s="425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06" t="s">
        <v>2</v>
      </c>
      <c r="D49" s="407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16" t="s">
        <v>8</v>
      </c>
      <c r="C55" s="417"/>
      <c r="D55" s="417"/>
      <c r="E55" s="417"/>
      <c r="F55" s="417"/>
      <c r="G55" s="417"/>
      <c r="H55" s="417"/>
      <c r="I55" s="417"/>
      <c r="J55" s="417"/>
      <c r="K55" s="418"/>
      <c r="L55" s="204"/>
      <c r="M55" s="204"/>
    </row>
    <row r="56" spans="2:13" s="3" customFormat="1" ht="63.75" thickBot="1" x14ac:dyDescent="0.3">
      <c r="B56" s="142"/>
      <c r="C56" s="178" t="s">
        <v>19</v>
      </c>
      <c r="D56" s="402" t="s">
        <v>20</v>
      </c>
      <c r="E56" s="324" t="str">
        <f>F19</f>
        <v>LANDET KVANTUM UKE 22</v>
      </c>
      <c r="F56" s="324" t="str">
        <f>G19</f>
        <v>LANDET KVANTUM T.O.M UKE 22</v>
      </c>
      <c r="G56" s="324" t="str">
        <f>I19</f>
        <v>RESTKVOTER</v>
      </c>
      <c r="H56" s="325" t="str">
        <f>J19</f>
        <v>LANDET KVANTUM T.O.M. UKE 22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65" t="s">
        <v>32</v>
      </c>
      <c r="D57" s="419">
        <v>5386</v>
      </c>
      <c r="E57" s="403">
        <v>43.365279999999998</v>
      </c>
      <c r="F57" s="403">
        <v>525.57766000000004</v>
      </c>
      <c r="G57" s="421">
        <f>D57-F57-F58</f>
        <v>4406.0612799999999</v>
      </c>
      <c r="H57" s="347">
        <v>451.71163999999999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20"/>
      <c r="E58" s="401"/>
      <c r="F58" s="401">
        <v>454.36106000000001</v>
      </c>
      <c r="G58" s="422"/>
      <c r="H58" s="397">
        <v>902.87356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77">
        <v>200</v>
      </c>
      <c r="E59" s="404">
        <v>3.9600000000000003E-2</v>
      </c>
      <c r="F59" s="404">
        <v>66.873670000000004</v>
      </c>
      <c r="G59" s="400">
        <f>D59-F59</f>
        <v>133.12633</v>
      </c>
      <c r="H59" s="398">
        <v>61.135590000000001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6">
        <v>8078</v>
      </c>
      <c r="E60" s="371">
        <f>E61+E62+E63</f>
        <v>2.8943500000000002</v>
      </c>
      <c r="F60" s="371">
        <f>F61+F62+F63</f>
        <v>73.636080000000007</v>
      </c>
      <c r="G60" s="371">
        <f>D60-F60</f>
        <v>8004.3639199999998</v>
      </c>
      <c r="H60" s="397">
        <f>H61+H62+H63</f>
        <v>3253.9855700000003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56">
        <v>0.10505</v>
      </c>
      <c r="F61" s="356">
        <v>5.2055499999999997</v>
      </c>
      <c r="G61" s="356"/>
      <c r="H61" s="357">
        <v>1133.81465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56">
        <v>0.51290000000000002</v>
      </c>
      <c r="F62" s="356">
        <v>44.233110000000003</v>
      </c>
      <c r="G62" s="356"/>
      <c r="H62" s="357">
        <v>1253.7999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66">
        <v>2.2764000000000002</v>
      </c>
      <c r="F63" s="366">
        <v>24.197420000000001</v>
      </c>
      <c r="G63" s="366"/>
      <c r="H63" s="370">
        <v>866.37102000000004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72"/>
      <c r="F65" s="372"/>
      <c r="G65" s="372"/>
      <c r="H65" s="399">
        <v>1.968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199">
        <f>E57+E58+E59+E60+E64+E65</f>
        <v>46.299230000000001</v>
      </c>
      <c r="F66" s="199">
        <f>F57+F58+F59+F60+F64+F65</f>
        <v>1120.44847</v>
      </c>
      <c r="G66" s="199">
        <f>D66-F66</f>
        <v>12634.551530000001</v>
      </c>
      <c r="H66" s="197">
        <f>H57+H58+H59+H60+H64+H65</f>
        <v>4671.7387099999996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">
      <c r="B67" s="157"/>
      <c r="C67" s="431" t="s">
        <v>118</v>
      </c>
      <c r="D67" s="431"/>
      <c r="E67" s="431"/>
      <c r="F67" s="431"/>
      <c r="G67" s="431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3" t="s">
        <v>1</v>
      </c>
      <c r="C72" s="424"/>
      <c r="D72" s="424"/>
      <c r="E72" s="424"/>
      <c r="F72" s="424"/>
      <c r="G72" s="424"/>
      <c r="H72" s="424"/>
      <c r="I72" s="424"/>
      <c r="J72" s="424"/>
      <c r="K72" s="425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14" t="s">
        <v>2</v>
      </c>
      <c r="D74" s="415"/>
      <c r="E74" s="414" t="s">
        <v>20</v>
      </c>
      <c r="F74" s="426"/>
      <c r="G74" s="414" t="s">
        <v>21</v>
      </c>
      <c r="H74" s="415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30"/>
      <c r="D80" s="430"/>
      <c r="E80" s="430"/>
      <c r="F80" s="430"/>
      <c r="G80" s="430"/>
      <c r="H80" s="430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30"/>
      <c r="D81" s="430"/>
      <c r="E81" s="430"/>
      <c r="F81" s="430"/>
      <c r="G81" s="430"/>
      <c r="H81" s="430"/>
      <c r="I81" s="255"/>
      <c r="J81" s="255"/>
      <c r="K81" s="252"/>
      <c r="L81" s="255"/>
      <c r="M81" s="118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22</v>
      </c>
      <c r="G84" s="194" t="str">
        <f>G19</f>
        <v>LANDET KVANTUM T.O.M UKE 22</v>
      </c>
      <c r="H84" s="194" t="str">
        <f>I19</f>
        <v>RESTKVOTER</v>
      </c>
      <c r="I84" s="195" t="str">
        <f>J19</f>
        <v>LANDET KVANTUM T.O.M. UKE 22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311.19384000000002</v>
      </c>
      <c r="G85" s="312">
        <f>G86+G87</f>
        <v>24095.22839</v>
      </c>
      <c r="H85" s="326">
        <f>H86+H87</f>
        <v>14666.771609999998</v>
      </c>
      <c r="I85" s="327">
        <f>I86+I87</f>
        <v>25409.703580000001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3">
        <v>39465</v>
      </c>
      <c r="E86" s="313">
        <v>37937</v>
      </c>
      <c r="F86" s="313">
        <v>311.19384000000002</v>
      </c>
      <c r="G86" s="313">
        <v>23855.877390000001</v>
      </c>
      <c r="H86" s="328">
        <f>E86-G86</f>
        <v>14081.122609999999</v>
      </c>
      <c r="I86" s="329">
        <v>25102.483029999999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307.22055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1035.1493399999999</v>
      </c>
      <c r="G88" s="312">
        <f t="shared" si="2"/>
        <v>29008.95016</v>
      </c>
      <c r="H88" s="326">
        <f>H89+H94+H95</f>
        <v>41765.049839999992</v>
      </c>
      <c r="I88" s="327">
        <f t="shared" si="2"/>
        <v>29889.629710000001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1009.6558499999999</v>
      </c>
      <c r="G89" s="314">
        <f t="shared" si="4"/>
        <v>23233.35022</v>
      </c>
      <c r="H89" s="332">
        <f>H90+H91+H92+H93</f>
        <v>31098.64978</v>
      </c>
      <c r="I89" s="333">
        <f t="shared" si="4"/>
        <v>22337.344300000001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5">
        <v>13337</v>
      </c>
      <c r="E90" s="315">
        <v>14884</v>
      </c>
      <c r="F90" s="315">
        <v>87.853809999999996</v>
      </c>
      <c r="G90" s="315">
        <v>3058.5887899999998</v>
      </c>
      <c r="H90" s="334">
        <f t="shared" ref="H90:H98" si="5">E90-G90</f>
        <v>11825.41121</v>
      </c>
      <c r="I90" s="335">
        <v>2954.1137399999998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5">
        <v>13743</v>
      </c>
      <c r="E91" s="315">
        <v>15259</v>
      </c>
      <c r="F91" s="315">
        <v>350.66449999999998</v>
      </c>
      <c r="G91" s="315">
        <v>7342.4964099999997</v>
      </c>
      <c r="H91" s="334">
        <f t="shared" si="5"/>
        <v>7916.5035900000003</v>
      </c>
      <c r="I91" s="335">
        <v>6618.3781300000001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5">
        <v>14275</v>
      </c>
      <c r="E92" s="315">
        <v>15859</v>
      </c>
      <c r="F92" s="315">
        <v>303.60626999999999</v>
      </c>
      <c r="G92" s="315">
        <v>7503.72966</v>
      </c>
      <c r="H92" s="334">
        <f t="shared" si="5"/>
        <v>8355.2703399999991</v>
      </c>
      <c r="I92" s="335">
        <v>7800.7039699999996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82</v>
      </c>
      <c r="D93" s="315">
        <v>8691</v>
      </c>
      <c r="E93" s="315">
        <v>8330</v>
      </c>
      <c r="F93" s="315">
        <v>267.53127000000001</v>
      </c>
      <c r="G93" s="315">
        <v>5328.5353599999999</v>
      </c>
      <c r="H93" s="334">
        <f t="shared" si="5"/>
        <v>3001.4646400000001</v>
      </c>
      <c r="I93" s="335">
        <v>4964.1484600000003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4">
        <v>11810</v>
      </c>
      <c r="E94" s="314">
        <v>11135</v>
      </c>
      <c r="F94" s="314"/>
      <c r="G94" s="314">
        <v>4826.3706899999997</v>
      </c>
      <c r="H94" s="332">
        <f t="shared" si="5"/>
        <v>6308.6293100000003</v>
      </c>
      <c r="I94" s="333">
        <v>6762.2069600000004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79</v>
      </c>
      <c r="D95" s="320">
        <v>5249</v>
      </c>
      <c r="E95" s="320">
        <v>5307</v>
      </c>
      <c r="F95" s="320">
        <v>25.493490000000001</v>
      </c>
      <c r="G95" s="320">
        <v>949.22924999999998</v>
      </c>
      <c r="H95" s="343">
        <f t="shared" si="5"/>
        <v>4357.7707499999997</v>
      </c>
      <c r="I95" s="344">
        <v>790.07844999999998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77">
        <v>351</v>
      </c>
      <c r="E96" s="377">
        <v>351</v>
      </c>
      <c r="F96" s="377"/>
      <c r="G96" s="377">
        <v>9.4123000000000001</v>
      </c>
      <c r="H96" s="339">
        <f t="shared" si="5"/>
        <v>341.58769999999998</v>
      </c>
      <c r="I96" s="340">
        <v>17.864100000000001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7">
        <v>300</v>
      </c>
      <c r="E97" s="317">
        <v>300</v>
      </c>
      <c r="F97" s="317">
        <v>0.17916000000000001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115</v>
      </c>
      <c r="D98" s="317"/>
      <c r="E98" s="317"/>
      <c r="F98" s="317"/>
      <c r="G98" s="317">
        <v>7</v>
      </c>
      <c r="H98" s="318">
        <f t="shared" si="5"/>
        <v>-7</v>
      </c>
      <c r="I98" s="321">
        <v>36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1346.5223399999998</v>
      </c>
      <c r="G99" s="319">
        <f t="shared" si="6"/>
        <v>53420.590850000001</v>
      </c>
      <c r="H99" s="221">
        <f>H85+H88+H96+H97+H98</f>
        <v>56766.409149999985</v>
      </c>
      <c r="I99" s="197">
        <f>I85+I88+I96+I97+I98</f>
        <v>55653.197390000001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23" t="s">
        <v>1</v>
      </c>
      <c r="C106" s="424"/>
      <c r="D106" s="424"/>
      <c r="E106" s="424"/>
      <c r="F106" s="424"/>
      <c r="G106" s="424"/>
      <c r="H106" s="424"/>
      <c r="I106" s="424"/>
      <c r="J106" s="424"/>
      <c r="K106" s="425"/>
      <c r="L106" s="204"/>
      <c r="M106" s="204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14" t="s">
        <v>2</v>
      </c>
      <c r="D108" s="415"/>
      <c r="E108" s="414" t="s">
        <v>20</v>
      </c>
      <c r="F108" s="415"/>
      <c r="G108" s="414" t="s">
        <v>21</v>
      </c>
      <c r="H108" s="415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16" t="s">
        <v>8</v>
      </c>
      <c r="C116" s="417"/>
      <c r="D116" s="417"/>
      <c r="E116" s="417"/>
      <c r="F116" s="417"/>
      <c r="G116" s="417"/>
      <c r="H116" s="417"/>
      <c r="I116" s="417"/>
      <c r="J116" s="417"/>
      <c r="K116" s="418"/>
      <c r="L116" s="204"/>
      <c r="M116" s="204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22</v>
      </c>
      <c r="G118" s="194" t="str">
        <f>G19</f>
        <v>LANDET KVANTUM T.O.M UKE 22</v>
      </c>
      <c r="H118" s="194" t="str">
        <f>I19</f>
        <v>RESTKVOTER</v>
      </c>
      <c r="I118" s="195" t="str">
        <f>J19</f>
        <v>LANDET KVANTUM T.O.M. UKE 22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1021.6976999999999</v>
      </c>
      <c r="G119" s="231">
        <f t="shared" si="8"/>
        <v>33570.220560000002</v>
      </c>
      <c r="H119" s="345">
        <f t="shared" si="8"/>
        <v>15407.15149</v>
      </c>
      <c r="I119" s="347">
        <f t="shared" si="8"/>
        <v>27863.296049999997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12</v>
      </c>
      <c r="D120" s="243">
        <v>45176</v>
      </c>
      <c r="E120" s="243">
        <v>41220</v>
      </c>
      <c r="F120" s="243">
        <v>943.26689999999996</v>
      </c>
      <c r="G120" s="243">
        <v>30050.12989</v>
      </c>
      <c r="H120" s="348">
        <v>13256.07516</v>
      </c>
      <c r="I120" s="349">
        <v>22622.739839999998</v>
      </c>
      <c r="J120" s="156"/>
      <c r="K120" s="128"/>
      <c r="L120" s="156"/>
      <c r="M120" s="156"/>
    </row>
    <row r="121" spans="2:13" ht="14.1" customHeight="1" x14ac:dyDescent="0.25">
      <c r="B121" s="9"/>
      <c r="C121" s="259" t="s">
        <v>11</v>
      </c>
      <c r="D121" s="243">
        <v>10794</v>
      </c>
      <c r="E121" s="243">
        <v>10337</v>
      </c>
      <c r="F121" s="243">
        <v>78.430800000000005</v>
      </c>
      <c r="G121" s="243">
        <v>3520.09067</v>
      </c>
      <c r="H121" s="348">
        <v>1651.0763300000001</v>
      </c>
      <c r="I121" s="349">
        <v>5240.5562099999997</v>
      </c>
      <c r="J121" s="156"/>
      <c r="K121" s="128"/>
      <c r="L121" s="156"/>
      <c r="M121" s="156"/>
    </row>
    <row r="122" spans="2:13" ht="15.75" thickBot="1" x14ac:dyDescent="0.3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1" t="s">
        <v>38</v>
      </c>
      <c r="D123" s="294">
        <v>38155</v>
      </c>
      <c r="E123" s="294">
        <v>34652</v>
      </c>
      <c r="F123" s="294">
        <v>559.54719999999998</v>
      </c>
      <c r="G123" s="294">
        <v>7058.7211100000004</v>
      </c>
      <c r="H123" s="297">
        <f>E123-G123</f>
        <v>27593.278890000001</v>
      </c>
      <c r="I123" s="299">
        <v>8823.0190399999992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718.86884000000009</v>
      </c>
      <c r="G124" s="225">
        <f>G133+G130+G125</f>
        <v>30909.01945</v>
      </c>
      <c r="H124" s="352">
        <f>H125+H130+H133</f>
        <v>22732.98055</v>
      </c>
      <c r="I124" s="353">
        <f>I125+I130+I133</f>
        <v>35469.460099999997</v>
      </c>
      <c r="J124" s="118"/>
      <c r="K124" s="128"/>
      <c r="L124" s="156"/>
      <c r="M124" s="156"/>
    </row>
    <row r="125" spans="2:13" ht="15.75" customHeight="1" x14ac:dyDescent="0.25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601.57860000000005</v>
      </c>
      <c r="G125" s="367">
        <f>G126+G127+G129+G128</f>
        <v>22339.77216</v>
      </c>
      <c r="H125" s="354">
        <f>H126+H127+H128+H129</f>
        <v>18169.22784</v>
      </c>
      <c r="I125" s="355">
        <f>I126+I127+I128+I129</f>
        <v>26108.441749999998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4" t="s">
        <v>22</v>
      </c>
      <c r="D126" s="239">
        <v>11917</v>
      </c>
      <c r="E126" s="239">
        <v>12976</v>
      </c>
      <c r="F126" s="239">
        <v>167.89845</v>
      </c>
      <c r="G126" s="239">
        <v>4399.1860800000004</v>
      </c>
      <c r="H126" s="356">
        <f t="shared" ref="H126:H138" si="9">E126-G126</f>
        <v>8576.8139200000005</v>
      </c>
      <c r="I126" s="357">
        <v>4192.1427000000003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4" t="s">
        <v>23</v>
      </c>
      <c r="D127" s="239">
        <v>12852</v>
      </c>
      <c r="E127" s="239">
        <v>10724</v>
      </c>
      <c r="F127" s="239">
        <v>104.8728</v>
      </c>
      <c r="G127" s="239">
        <v>6215.9248299999999</v>
      </c>
      <c r="H127" s="356">
        <f t="shared" si="9"/>
        <v>4508.0751700000001</v>
      </c>
      <c r="I127" s="357">
        <v>7040.6429099999996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24</v>
      </c>
      <c r="D128" s="239">
        <v>11166</v>
      </c>
      <c r="E128" s="239">
        <v>8990</v>
      </c>
      <c r="F128" s="239">
        <v>183.27465000000001</v>
      </c>
      <c r="G128" s="239">
        <v>6646.9488799999999</v>
      </c>
      <c r="H128" s="356">
        <f t="shared" si="9"/>
        <v>2343.0511200000001</v>
      </c>
      <c r="I128" s="357">
        <v>7593.6713499999996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4" t="s">
        <v>82</v>
      </c>
      <c r="D129" s="239">
        <v>9034</v>
      </c>
      <c r="E129" s="239">
        <v>7819</v>
      </c>
      <c r="F129" s="239">
        <v>145.53270000000001</v>
      </c>
      <c r="G129" s="239">
        <v>5077.7123700000002</v>
      </c>
      <c r="H129" s="356">
        <f t="shared" si="9"/>
        <v>2741.2876299999998</v>
      </c>
      <c r="I129" s="357">
        <v>7281.9847900000004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5" t="s">
        <v>18</v>
      </c>
      <c r="D130" s="232">
        <f>D132+D131</f>
        <v>6380</v>
      </c>
      <c r="E130" s="232">
        <v>5924</v>
      </c>
      <c r="F130" s="232">
        <v>0</v>
      </c>
      <c r="G130" s="232">
        <v>5618.0101100000002</v>
      </c>
      <c r="H130" s="358">
        <f t="shared" si="9"/>
        <v>305.98988999999983</v>
      </c>
      <c r="I130" s="357">
        <v>6204.6019900000001</v>
      </c>
      <c r="J130" s="39"/>
      <c r="K130" s="128"/>
      <c r="L130" s="156"/>
      <c r="M130" s="156"/>
    </row>
    <row r="131" spans="2:13" ht="14.1" customHeight="1" x14ac:dyDescent="0.25">
      <c r="B131" s="9"/>
      <c r="C131" s="264" t="s">
        <v>40</v>
      </c>
      <c r="D131" s="239">
        <v>5880</v>
      </c>
      <c r="E131" s="239">
        <f>E130-500</f>
        <v>5424</v>
      </c>
      <c r="F131" s="239">
        <v>0</v>
      </c>
      <c r="G131" s="239">
        <v>5595.1976599999998</v>
      </c>
      <c r="H131" s="356">
        <f t="shared" si="9"/>
        <v>-171.19765999999981</v>
      </c>
      <c r="I131" s="357">
        <v>6165.8233799999998</v>
      </c>
      <c r="J131" s="118"/>
      <c r="K131" s="128"/>
      <c r="L131" s="156"/>
      <c r="M131" s="156"/>
    </row>
    <row r="132" spans="2:13" ht="14.1" customHeight="1" x14ac:dyDescent="0.25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22.812450000000354</v>
      </c>
      <c r="H132" s="356">
        <f t="shared" si="9"/>
        <v>477.18754999999965</v>
      </c>
      <c r="I132" s="357">
        <f>I130-I131</f>
        <v>38.778610000000299</v>
      </c>
      <c r="J132" s="39"/>
      <c r="K132" s="128"/>
      <c r="L132" s="156"/>
      <c r="M132" s="156"/>
    </row>
    <row r="133" spans="2:13" ht="15.75" thickBot="1" x14ac:dyDescent="0.3">
      <c r="B133" s="9"/>
      <c r="C133" s="266" t="s">
        <v>79</v>
      </c>
      <c r="D133" s="256">
        <v>8119</v>
      </c>
      <c r="E133" s="256">
        <v>7209</v>
      </c>
      <c r="F133" s="256">
        <v>117.29024</v>
      </c>
      <c r="G133" s="256">
        <v>2951.2371800000001</v>
      </c>
      <c r="H133" s="359">
        <f t="shared" si="9"/>
        <v>4257.7628199999999</v>
      </c>
      <c r="I133" s="405">
        <v>3156.4163600000002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12.69735</v>
      </c>
      <c r="H134" s="368">
        <f t="shared" si="9"/>
        <v>126.30265</v>
      </c>
      <c r="I134" s="369">
        <v>12.032349999999999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202.68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7" t="s">
        <v>65</v>
      </c>
      <c r="D136" s="225">
        <v>2000</v>
      </c>
      <c r="E136" s="225">
        <v>2000</v>
      </c>
      <c r="F136" s="225">
        <v>11.921749999999999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8" t="s">
        <v>14</v>
      </c>
      <c r="D137" s="224"/>
      <c r="E137" s="224"/>
      <c r="F137" s="224"/>
      <c r="G137" s="224">
        <v>478</v>
      </c>
      <c r="H137" s="233">
        <f t="shared" si="9"/>
        <v>-478</v>
      </c>
      <c r="I137" s="296">
        <v>228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2312.0354899999998</v>
      </c>
      <c r="G138" s="186">
        <f>G119+G123+G124+G134+G135+G136+G137</f>
        <v>74235.992269999988</v>
      </c>
      <c r="H138" s="199">
        <f t="shared" si="9"/>
        <v>68504.007730000012</v>
      </c>
      <c r="I138" s="197">
        <f>I119+I122+I123+I124+I134+I135+I136+I137</f>
        <v>74598.487539999973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06" t="s">
        <v>2</v>
      </c>
      <c r="D148" s="407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22</v>
      </c>
      <c r="F157" s="69" t="str">
        <f>G19</f>
        <v>LANDET KVANTUM T.O.M UKE 22</v>
      </c>
      <c r="G157" s="69" t="str">
        <f>I19</f>
        <v>RESTKVOTER</v>
      </c>
      <c r="H157" s="92" t="str">
        <f>J19</f>
        <v>LANDET KVANTUM T.O.M. UKE 22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1658.6695999999999</v>
      </c>
      <c r="F158" s="183">
        <v>8716.2492500000008</v>
      </c>
      <c r="G158" s="183">
        <f>D158-F158</f>
        <v>27368.750749999999</v>
      </c>
      <c r="H158" s="219">
        <v>4616.6981699999997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2.3999999999999998E-3</v>
      </c>
      <c r="F159" s="183">
        <v>3.5583999999999998</v>
      </c>
      <c r="G159" s="183">
        <f>D159-F159</f>
        <v>96.441599999999994</v>
      </c>
      <c r="H159" s="219">
        <v>19.286370000000002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1658.672</v>
      </c>
      <c r="F161" s="185">
        <f>SUM(F158:F160)</f>
        <v>8719.8076500000006</v>
      </c>
      <c r="G161" s="185">
        <f>D161-F161</f>
        <v>27499.192349999998</v>
      </c>
      <c r="H161" s="206">
        <f>SUM(H158:H160)</f>
        <v>4635.9845399999995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11" t="s">
        <v>1</v>
      </c>
      <c r="C164" s="412"/>
      <c r="D164" s="412"/>
      <c r="E164" s="412"/>
      <c r="F164" s="412"/>
      <c r="G164" s="412"/>
      <c r="H164" s="412"/>
      <c r="I164" s="412"/>
      <c r="J164" s="412"/>
      <c r="K164" s="413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22</v>
      </c>
      <c r="G177" s="69" t="str">
        <f>G19</f>
        <v>LANDET KVANTUM T.O.M UKE 22</v>
      </c>
      <c r="H177" s="69" t="str">
        <f>I19</f>
        <v>RESTKVOTER</v>
      </c>
      <c r="I177" s="92" t="str">
        <f>J19</f>
        <v>LANDET KVANTUM T.O.M. UKE 22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717.31680000000006</v>
      </c>
      <c r="G178" s="226">
        <f t="shared" si="11"/>
        <v>5242.6499300000005</v>
      </c>
      <c r="H178" s="303">
        <f t="shared" si="11"/>
        <v>25046.35007</v>
      </c>
      <c r="I178" s="308">
        <f>I179+I180+I181+I182</f>
        <v>12876.959920000001</v>
      </c>
      <c r="J178" s="80"/>
      <c r="K178" s="57"/>
      <c r="L178" s="192"/>
      <c r="M178" s="192"/>
    </row>
    <row r="179" spans="1:13" ht="14.1" customHeight="1" x14ac:dyDescent="0.25">
      <c r="B179" s="49"/>
      <c r="C179" s="293" t="s">
        <v>72</v>
      </c>
      <c r="D179" s="287">
        <v>16288</v>
      </c>
      <c r="E179" s="287">
        <v>18521</v>
      </c>
      <c r="F179" s="287">
        <v>672.06780000000003</v>
      </c>
      <c r="G179" s="287">
        <v>2634.05692</v>
      </c>
      <c r="H179" s="301">
        <f t="shared" ref="H179:H184" si="12">E179-G179</f>
        <v>15886.943080000001</v>
      </c>
      <c r="I179" s="306">
        <v>9919.3748300000007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7">
        <v>4239</v>
      </c>
      <c r="E180" s="287">
        <v>4820</v>
      </c>
      <c r="F180" s="287"/>
      <c r="G180" s="287">
        <v>903.38895000000002</v>
      </c>
      <c r="H180" s="301">
        <f t="shared" si="12"/>
        <v>3916.61105</v>
      </c>
      <c r="I180" s="306">
        <v>1246.56113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7">
        <v>1561</v>
      </c>
      <c r="E181" s="287">
        <v>1617</v>
      </c>
      <c r="F181" s="287">
        <v>45.249000000000002</v>
      </c>
      <c r="G181" s="287">
        <v>1413.75746</v>
      </c>
      <c r="H181" s="301">
        <f t="shared" si="12"/>
        <v>203.24253999999996</v>
      </c>
      <c r="I181" s="306">
        <v>1472.5775599999999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373" t="s">
        <v>105</v>
      </c>
      <c r="D182" s="374">
        <v>5124</v>
      </c>
      <c r="E182" s="374">
        <v>5331</v>
      </c>
      <c r="F182" s="374"/>
      <c r="G182" s="374">
        <v>291.44659999999999</v>
      </c>
      <c r="H182" s="375">
        <f t="shared" si="12"/>
        <v>5039.5533999999998</v>
      </c>
      <c r="I182" s="376">
        <v>238.44640000000001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714.06417999999996</v>
      </c>
      <c r="G183" s="288">
        <v>2942.4176400000001</v>
      </c>
      <c r="H183" s="305">
        <f t="shared" si="12"/>
        <v>2557.5823599999999</v>
      </c>
      <c r="I183" s="310">
        <v>3482.4308799999999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166.32033000000001</v>
      </c>
      <c r="G184" s="226">
        <f>G185+G186</f>
        <v>1847.0161499999999</v>
      </c>
      <c r="H184" s="303">
        <f t="shared" si="12"/>
        <v>6152.9838500000005</v>
      </c>
      <c r="I184" s="308">
        <f>I185+I186</f>
        <v>1316.6245799999999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7"/>
      <c r="E185" s="287"/>
      <c r="F185" s="287">
        <v>3.0836700000000001</v>
      </c>
      <c r="G185" s="287">
        <v>295.32564000000002</v>
      </c>
      <c r="H185" s="301"/>
      <c r="I185" s="306">
        <v>174.73049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163.23666</v>
      </c>
      <c r="G186" s="228">
        <v>1551.6905099999999</v>
      </c>
      <c r="H186" s="304"/>
      <c r="I186" s="309">
        <v>1141.89409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>
        <v>0.59865000000000002</v>
      </c>
      <c r="H187" s="305">
        <f>E187-G187</f>
        <v>9.4013500000000008</v>
      </c>
      <c r="I187" s="310">
        <v>0.36840000000000001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0.51505999999999996</v>
      </c>
      <c r="G188" s="227">
        <v>23.109850000000002</v>
      </c>
      <c r="H188" s="302">
        <f>E188-G188</f>
        <v>-23.109850000000002</v>
      </c>
      <c r="I188" s="307">
        <v>23.11749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1598.2163699999999</v>
      </c>
      <c r="G189" s="186">
        <f>G178+G183+G184+G187+G188</f>
        <v>10055.792220000001</v>
      </c>
      <c r="H189" s="199">
        <f>H178+H183+H184+H187+H188</f>
        <v>33743.207780000004</v>
      </c>
      <c r="I189" s="197">
        <f>I178+I183+I184+I187+I188</f>
        <v>17699.501270000001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.75" thickBot="1" x14ac:dyDescent="0.3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11" t="s">
        <v>1</v>
      </c>
      <c r="C195" s="412"/>
      <c r="D195" s="412"/>
      <c r="E195" s="412"/>
      <c r="F195" s="412"/>
      <c r="G195" s="412"/>
      <c r="H195" s="412"/>
      <c r="I195" s="412"/>
      <c r="J195" s="412"/>
      <c r="K195" s="413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06" t="s">
        <v>2</v>
      </c>
      <c r="D197" s="407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22</v>
      </c>
      <c r="F207" s="69" t="str">
        <f>G19</f>
        <v>LANDET KVANTUM T.O.M UKE 22</v>
      </c>
      <c r="G207" s="69" t="str">
        <f>I19</f>
        <v>RESTKVOTER</v>
      </c>
      <c r="H207" s="92" t="str">
        <f>J19</f>
        <v>LANDET KVANTUM T.O.M. UKE 22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12.867660000000001</v>
      </c>
      <c r="F208" s="183">
        <v>140.60755</v>
      </c>
      <c r="G208" s="183">
        <f>D208-F208</f>
        <v>559.39245000000005</v>
      </c>
      <c r="H208" s="219">
        <v>339.17379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26.526019999999999</v>
      </c>
      <c r="F209" s="183">
        <v>628.31746999999996</v>
      </c>
      <c r="G209" s="183">
        <f t="shared" ref="G209:G211" si="13">D209-F209</f>
        <v>741.68253000000004</v>
      </c>
      <c r="H209" s="219">
        <v>1268.35256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1.2104200000000001</v>
      </c>
      <c r="G210" s="183">
        <f t="shared" si="13"/>
        <v>48.789580000000001</v>
      </c>
      <c r="H210" s="220">
        <v>2.1101399999999999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>
        <v>0.44</v>
      </c>
      <c r="F211" s="184">
        <v>0.60099999999999998</v>
      </c>
      <c r="G211" s="183">
        <f t="shared" si="13"/>
        <v>-0.60099999999999998</v>
      </c>
      <c r="H211" s="220">
        <v>1.11913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39.833680000000001</v>
      </c>
      <c r="F212" s="185">
        <f>SUM(F208:F211)</f>
        <v>770.7364399999999</v>
      </c>
      <c r="G212" s="185">
        <f>D212-F212</f>
        <v>1349.2635600000001</v>
      </c>
      <c r="H212" s="206">
        <f>H208+H209+H210+H211</f>
        <v>1610.7556200000001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11" t="s">
        <v>1</v>
      </c>
      <c r="C223" s="412"/>
      <c r="D223" s="412"/>
      <c r="E223" s="412"/>
      <c r="F223" s="412"/>
      <c r="G223" s="412"/>
      <c r="H223" s="412"/>
      <c r="I223" s="412"/>
      <c r="J223" s="412"/>
      <c r="K223" s="413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06" t="s">
        <v>2</v>
      </c>
      <c r="D225" s="407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382" t="s">
        <v>87</v>
      </c>
      <c r="D234" s="383" t="s">
        <v>88</v>
      </c>
      <c r="E234" s="384" t="str">
        <f>E207</f>
        <v>LANDET KVANTUM UKE 22</v>
      </c>
      <c r="F234" s="384" t="str">
        <f>F207</f>
        <v>LANDET KVANTUM T.O.M UKE 22</v>
      </c>
      <c r="G234" s="384" t="s">
        <v>62</v>
      </c>
      <c r="H234" s="385" t="str">
        <f>H207</f>
        <v>LANDET KVANTUM T.O.M. UKE 22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35">
        <v>1900</v>
      </c>
      <c r="E235" s="386">
        <f>SUM(E236:E237)</f>
        <v>0</v>
      </c>
      <c r="F235" s="386">
        <f>SUM(F236:F237)</f>
        <v>1914.2129300000001</v>
      </c>
      <c r="G235" s="435">
        <f>D235-F235</f>
        <v>-14.212930000000142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387" t="s">
        <v>78</v>
      </c>
      <c r="D236" s="436"/>
      <c r="E236" s="388"/>
      <c r="F236" s="388">
        <v>1555.61869</v>
      </c>
      <c r="G236" s="436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387" t="s">
        <v>79</v>
      </c>
      <c r="D237" s="437"/>
      <c r="E237" s="389"/>
      <c r="F237" s="389">
        <v>358.59424000000001</v>
      </c>
      <c r="G237" s="437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35">
        <v>1624</v>
      </c>
      <c r="E238" s="386">
        <f>SUM(E239:E240)</f>
        <v>77.750600000000006</v>
      </c>
      <c r="F238" s="386">
        <f>SUM(F239:F240)</f>
        <v>326.96710000000002</v>
      </c>
      <c r="G238" s="435">
        <f>D238-F238</f>
        <v>1297.0328999999999</v>
      </c>
      <c r="H238" s="386">
        <f>SUM(H239:H240)</f>
        <v>230.18700000000001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387" t="s">
        <v>78</v>
      </c>
      <c r="D239" s="436"/>
      <c r="E239" s="388">
        <v>60.888800000000003</v>
      </c>
      <c r="F239" s="388">
        <v>245.0274</v>
      </c>
      <c r="G239" s="436"/>
      <c r="H239" s="388">
        <v>154.97749999999999</v>
      </c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387" t="s">
        <v>79</v>
      </c>
      <c r="D240" s="437"/>
      <c r="E240" s="389">
        <v>16.861799999999999</v>
      </c>
      <c r="F240" s="389">
        <v>81.939700000000002</v>
      </c>
      <c r="G240" s="437"/>
      <c r="H240" s="389">
        <v>75.209500000000006</v>
      </c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35">
        <v>1624</v>
      </c>
      <c r="E241" s="386">
        <f>SUM(E242:E243)</f>
        <v>0</v>
      </c>
      <c r="F241" s="386">
        <f>SUM(F242:F243)</f>
        <v>0</v>
      </c>
      <c r="G241" s="435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387" t="s">
        <v>78</v>
      </c>
      <c r="D242" s="436"/>
      <c r="E242" s="388"/>
      <c r="F242" s="388"/>
      <c r="G242" s="436"/>
      <c r="H242" s="388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387" t="s">
        <v>79</v>
      </c>
      <c r="D243" s="437"/>
      <c r="E243" s="389"/>
      <c r="F243" s="389"/>
      <c r="G243" s="437"/>
      <c r="H243" s="389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392">
        <f>SUM(D235:D244)</f>
        <v>5148</v>
      </c>
      <c r="E245" s="185">
        <f>E235+E238+E241+E244</f>
        <v>77.750600000000006</v>
      </c>
      <c r="F245" s="185">
        <f>F235+F238+F241+F244</f>
        <v>2241.18003</v>
      </c>
      <c r="G245" s="392">
        <f>SUM(G235:G244)</f>
        <v>2906.8199699999996</v>
      </c>
      <c r="H245" s="185">
        <f>H235+H238+H241+H244</f>
        <v>1825.3423499999999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22
&amp;"-,Normal"&amp;11(iht. motatte landings- og sluttsedler fra fiskesalgslagene; alle tallstørrelser i hele tonn)&amp;R02.06.2020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UKE_22_2020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2020-05-11T08:53:25Z</cp:lastPrinted>
  <dcterms:created xsi:type="dcterms:W3CDTF">2011-07-06T12:13:20Z</dcterms:created>
  <dcterms:modified xsi:type="dcterms:W3CDTF">2020-06-02T10:25:12Z</dcterms:modified>
</cp:coreProperties>
</file>