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5\"/>
    </mc:Choice>
  </mc:AlternateContent>
  <bookViews>
    <workbookView xWindow="0" yWindow="0" windowWidth="28800" windowHeight="13020" tabRatio="419"/>
  </bookViews>
  <sheets>
    <sheet name="UKE_29_2015" sheetId="1" r:id="rId1"/>
  </sheets>
  <definedNames>
    <definedName name="_xlnm.Print_Area" localSheetId="0">UKE_29_2015!$A$1:$L$217</definedName>
    <definedName name="Z_14D440E4_F18A_4F78_9989_38C1B133222D_.wvu.Cols" localSheetId="0" hidden="1">UKE_29_2015!#REF!</definedName>
    <definedName name="Z_14D440E4_F18A_4F78_9989_38C1B133222D_.wvu.PrintArea" localSheetId="0" hidden="1">UKE_29_2015!$B$1:$L$217</definedName>
    <definedName name="Z_14D440E4_F18A_4F78_9989_38C1B133222D_.wvu.Rows" localSheetId="0" hidden="1">UKE_29_2015!$329:$1048576,UKE_29_2015!$218:$328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33" i="1" l="1"/>
  <c r="F33" i="1"/>
  <c r="E21" i="1"/>
  <c r="F134" i="1" l="1"/>
  <c r="E134" i="1"/>
  <c r="H214" i="1" l="1"/>
  <c r="G42" i="1"/>
  <c r="F214" i="1" l="1"/>
  <c r="E189" i="1"/>
  <c r="F189" i="1"/>
  <c r="D92" i="1"/>
  <c r="F81" i="1"/>
  <c r="E32" i="1" l="1"/>
  <c r="H189" i="1" l="1"/>
  <c r="H134" i="1"/>
  <c r="F34" i="1"/>
  <c r="F32" i="1" l="1"/>
  <c r="H37" i="1" l="1"/>
  <c r="F30" i="1"/>
  <c r="G100" i="1" l="1"/>
  <c r="H63" i="1" l="1"/>
  <c r="H69" i="1" s="1"/>
  <c r="E25" i="1" l="1"/>
  <c r="G141" i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2" i="1"/>
  <c r="F91" i="1" s="1"/>
  <c r="E92" i="1"/>
  <c r="E91" i="1" s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I32" i="1"/>
  <c r="D32" i="1"/>
  <c r="H31" i="1"/>
  <c r="H30" i="1"/>
  <c r="H29" i="1"/>
  <c r="H28" i="1"/>
  <c r="H27" i="1"/>
  <c r="H26" i="1"/>
  <c r="I25" i="1"/>
  <c r="F25" i="1"/>
  <c r="D25" i="1"/>
  <c r="D24" i="1"/>
  <c r="D42" i="1" s="1"/>
  <c r="H23" i="1"/>
  <c r="H22" i="1"/>
  <c r="I21" i="1"/>
  <c r="F21" i="1"/>
  <c r="D21" i="1"/>
  <c r="H14" i="1"/>
  <c r="F14" i="1"/>
  <c r="D14" i="1"/>
  <c r="G123" i="1" l="1"/>
  <c r="D104" i="1"/>
  <c r="H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F104" i="1"/>
  <c r="G63" i="1"/>
  <c r="F24" i="1"/>
  <c r="F42" i="1" s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<sst xmlns="http://schemas.openxmlformats.org/spreadsheetml/2006/main" count="233" uniqueCount="116">
  <si>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</si>
  <si>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</si>
  <si>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</si>
  <si>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</si>
  <si>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</si>
  <si>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</si>
  <si>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</si>
  <si>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</si>
  <si>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</si>
  <si>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</si>
  <si>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</si>
  <si>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</si>
  <si>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</si>
  <si>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</si>
  <si>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</si>
  <si>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</si>
  <si>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</si>
  <si>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</si>
  <si>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</si>
  <si>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</si>
  <si>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</si>
  <si>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</si>
  <si>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</si>
  <si>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</si>
  <si>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</si>
  <si>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</si>
  <si>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</si>
  <si>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</si>
  <si>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</si>
  <si>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</si>
  <si>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</si>
  <si>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</si>
  <si>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</si>
  <si>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</si>
  <si>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</si>
  <si>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</si>
  <si>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</si>
  <si>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</si>
  <si>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</si>
  <si>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</si>
  <si>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</si>
  <si>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</si>
  <si>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</si>
  <si>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</si>
  <si>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</si>
  <si>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</si>
  <si>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</si>
  <si>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</si>
  <si>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</si>
  <si>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</si>
  <si>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</si>
  <si>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</si>
  <si>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</si>
  <si>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</si>
  <si>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</si>
  <si>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</si>
  <si>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</si>
  <si>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</si>
  <si>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</si>
  <si>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</si>
  <si>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</si>
  <si>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</si>
  <si>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</si>
  <si>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</si>
  <si>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</si>
  <si>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</si>
  <si>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</si>
  <si>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</si>
  <si>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</si>
  <si>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</si>
  <si>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</si>
  <si>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</si>
  <si>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</si>
  <si>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</si>
  <si>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</si>
  <si>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</si>
  <si>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</si>
  <si>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</si>
  <si>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</si>
  <si>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</si>
  <si>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</si>
  <si>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</si>
  <si>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</si>
  <si>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</si>
  <si>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</si>
  <si>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</si>
  <si>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</si>
  <si>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</si>
  <si>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</si>
  <si>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</si>
  <si>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</si>
  <si>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</si>
  <si>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</si>
  <si>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</si>
  <si>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</si>
  <si>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</si>
  <si>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</si>
  <si>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</si>
  <si>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</si>
  <si>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</si>
  <si>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</si>
  <si>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</si>
  <si>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</si>
  <si>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</si>
  <si>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</si>
  <si>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</si>
  <si>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</si>
  <si>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</si>
  <si>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</si>
  <si>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</si>
  <si>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t>LANDET KVANTUM UKE 29</t>
  </si>
  <si>
    <t>LANDET KVANTUM T.O.M UKE 29</t>
  </si>
  <si>
    <t>LANDET KVANTUM T.O.M. UKE 29 2014</t>
  </si>
  <si>
    <r>
      <t xml:space="preserve">3 </t>
    </r>
    <r>
      <rPr>
        <sz val="9"/>
        <color theme="1"/>
        <rFont val="Calibri"/>
        <family val="2"/>
      </rPr>
      <t>Registrert rekreasjonsfiske utgjør 713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</si>
  <si>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</si>
  <si>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187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</si>
</sst>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5" fillId="0" borderId="54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55" fillId="0" borderId="54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0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0" fontId="24" fillId="4" borderId="83" xfId="0" applyFont="1" applyFill="1" applyBorder="1" applyAlignment="1">
      <alignment horizontal="center" vertical="center" wrapText="1"/>
    </xf>
    <xf numFmtId="3" fontId="0" fillId="0" borderId="79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164" fontId="58" fillId="0" borderId="66" xfId="1" applyNumberFormat="1" applyFont="1" applyBorder="1" applyAlignment="1">
      <alignment vertical="top"/>
    </xf>
    <xf numFmtId="164" fontId="58" fillId="0" borderId="67" xfId="1" applyNumberFormat="1" applyFont="1" applyBorder="1" applyAlignment="1">
      <alignment vertical="top"/>
    </xf>
    <xf numFmtId="164" fontId="58" fillId="0" borderId="66" xfId="1" applyNumberFormat="1" applyFont="1" applyBorder="1"/>
    <xf numFmtId="164" fontId="17" fillId="0" borderId="66" xfId="1" applyNumberFormat="1" applyFont="1" applyBorder="1" applyAlignment="1">
      <alignment vertical="top"/>
    </xf>
    <xf numFmtId="3" fontId="0" fillId="0" borderId="58" xfId="0" applyNumberFormat="1" applyFont="1" applyFill="1" applyBorder="1" applyAlignment="1">
      <alignment vertical="center"/>
    </xf>
    <xf numFmtId="0" fontId="11" fillId="0" borderId="84" xfId="0" applyFont="1" applyBorder="1" applyAlignment="1">
      <alignment horizontal="center" vertical="center" wrapText="1"/>
    </xf>
    <xf numFmtId="3" fontId="11" fillId="0" borderId="85" xfId="0" applyNumberFormat="1" applyFont="1" applyBorder="1" applyAlignment="1">
      <alignment vertical="center" wrapText="1"/>
    </xf>
    <xf numFmtId="3" fontId="11" fillId="0" borderId="86" xfId="0" applyNumberFormat="1" applyFont="1" applyBorder="1" applyAlignment="1">
      <alignment vertical="center" wrapText="1"/>
    </xf>
    <xf numFmtId="0" fontId="5" fillId="0" borderId="8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3" fontId="22" fillId="0" borderId="61" xfId="0" applyNumberFormat="1" applyFont="1" applyFill="1" applyBorder="1" applyAlignment="1">
      <alignment horizontal="right" vertical="center"/>
    </xf>
    <xf numFmtId="164" fontId="17" fillId="0" borderId="67" xfId="1" applyNumberFormat="1" applyFont="1" applyBorder="1" applyAlignment="1">
      <alignment horizontal="right" vertical="top"/>
    </xf>
    <xf numFmtId="3" fontId="0" fillId="0" borderId="60" xfId="0" applyNumberFormat="1" applyFont="1" applyFill="1" applyBorder="1" applyAlignment="1">
      <alignment horizontal="right" vertical="center"/>
    </xf>
    <xf numFmtId="3" fontId="22" fillId="0" borderId="60" xfId="0" applyNumberFormat="1" applyFont="1" applyFill="1" applyBorder="1" applyAlignment="1">
      <alignment horizontal="right" vertical="center"/>
    </xf>
    <xf numFmtId="3" fontId="0" fillId="0" borderId="67" xfId="0" applyNumberFormat="1" applyFont="1" applyFill="1" applyBorder="1" applyAlignment="1">
      <alignment horizontal="right" vertical="center"/>
    </xf>
    <xf numFmtId="3" fontId="0" fillId="0" borderId="59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/>
    </xf>
    <xf numFmtId="3" fontId="8" fillId="4" borderId="17" xfId="0" applyNumberFormat="1" applyFont="1" applyFill="1" applyBorder="1" applyAlignment="1">
      <alignment horizontal="righ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topLeftCell="A188" zoomScale="115" zoomScaleNormal="115" zoomScalePageLayoutView="115" workbookViewId="0">
      <selection activeCell="I216" sqref="I216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02" t="s">
        <v>96</v>
      </c>
      <c r="C2" s="403"/>
      <c r="D2" s="403"/>
      <c r="E2" s="403"/>
      <c r="F2" s="403"/>
      <c r="G2" s="403"/>
      <c r="H2" s="403"/>
      <c r="I2" s="403"/>
      <c r="J2" s="403"/>
      <c r="K2" s="404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05" t="s">
        <v>1</v>
      </c>
      <c r="C7" s="406"/>
      <c r="D7" s="406"/>
      <c r="E7" s="406"/>
      <c r="F7" s="406"/>
      <c r="G7" s="406"/>
      <c r="H7" s="406"/>
      <c r="I7" s="406"/>
      <c r="J7" s="406"/>
      <c r="K7" s="407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08" t="s">
        <v>2</v>
      </c>
      <c r="D9" s="409"/>
      <c r="E9" s="408" t="s">
        <v>21</v>
      </c>
      <c r="F9" s="409"/>
      <c r="G9" s="408" t="s">
        <v>22</v>
      </c>
      <c r="H9" s="409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23" t="s">
        <v>93</v>
      </c>
      <c r="D16" s="423"/>
      <c r="E16" s="423"/>
      <c r="F16" s="423"/>
      <c r="G16" s="423"/>
      <c r="H16" s="423"/>
      <c r="I16" s="423"/>
      <c r="J16" s="251"/>
      <c r="K16" s="154"/>
      <c r="L16" s="153"/>
    </row>
    <row r="17" spans="1:12" ht="13.5" customHeight="1" thickBot="1" x14ac:dyDescent="0.3">
      <c r="B17" s="155"/>
      <c r="C17" s="424"/>
      <c r="D17" s="424"/>
      <c r="E17" s="424"/>
      <c r="F17" s="424"/>
      <c r="G17" s="424"/>
      <c r="H17" s="424"/>
      <c r="I17" s="424"/>
      <c r="J17" s="252"/>
      <c r="K17" s="157"/>
      <c r="L17" s="146"/>
    </row>
    <row r="18" spans="1:12" ht="17.100000000000001" customHeight="1" x14ac:dyDescent="0.25">
      <c r="B18" s="410" t="s">
        <v>8</v>
      </c>
      <c r="C18" s="411"/>
      <c r="D18" s="411"/>
      <c r="E18" s="411"/>
      <c r="F18" s="411"/>
      <c r="G18" s="411"/>
      <c r="H18" s="411"/>
      <c r="I18" s="411"/>
      <c r="J18" s="411"/>
      <c r="K18" s="412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105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7">
        <f>D23+D22</f>
        <v>130677</v>
      </c>
      <c r="E21" s="358">
        <f>E23+E22</f>
        <v>2125</v>
      </c>
      <c r="F21" s="358">
        <f>F22+F23</f>
        <v>55378</v>
      </c>
      <c r="G21" s="358"/>
      <c r="H21" s="358">
        <f>H23+H22</f>
        <v>75299</v>
      </c>
      <c r="I21" s="343">
        <f>I23+I22</f>
        <v>64145</v>
      </c>
      <c r="J21" s="318"/>
      <c r="K21" s="158"/>
      <c r="L21" s="189"/>
    </row>
    <row r="22" spans="1:12" ht="14.1" customHeight="1" x14ac:dyDescent="0.25">
      <c r="B22" s="147"/>
      <c r="C22" s="213" t="s">
        <v>12</v>
      </c>
      <c r="D22" s="354">
        <v>129927</v>
      </c>
      <c r="E22" s="339">
        <v>2089</v>
      </c>
      <c r="F22" s="339">
        <v>54488</v>
      </c>
      <c r="G22" s="339"/>
      <c r="H22" s="339">
        <f>D22-F22</f>
        <v>75439</v>
      </c>
      <c r="I22" s="344">
        <v>63240</v>
      </c>
      <c r="J22" s="319"/>
      <c r="K22" s="158"/>
      <c r="L22" s="189"/>
    </row>
    <row r="23" spans="1:12" ht="14.1" customHeight="1" thickBot="1" x14ac:dyDescent="0.3">
      <c r="B23" s="147"/>
      <c r="C23" s="214" t="s">
        <v>11</v>
      </c>
      <c r="D23" s="355">
        <v>750</v>
      </c>
      <c r="E23" s="340">
        <v>36</v>
      </c>
      <c r="F23" s="340">
        <v>890</v>
      </c>
      <c r="G23" s="340"/>
      <c r="H23" s="340">
        <f>D23-F23</f>
        <v>-140</v>
      </c>
      <c r="I23" s="345">
        <v>905</v>
      </c>
      <c r="J23" s="320"/>
      <c r="K23" s="158"/>
      <c r="L23" s="189"/>
    </row>
    <row r="24" spans="1:12" ht="14.1" customHeight="1" x14ac:dyDescent="0.25">
      <c r="B24" s="147"/>
      <c r="C24" s="212" t="s">
        <v>18</v>
      </c>
      <c r="D24" s="337">
        <f>D32+D31+D25</f>
        <v>265314</v>
      </c>
      <c r="E24" s="338">
        <f>E32+E31+E25</f>
        <v>518</v>
      </c>
      <c r="F24" s="338">
        <f>F25+F31+F32</f>
        <v>238249</v>
      </c>
      <c r="G24" s="338"/>
      <c r="H24" s="338">
        <f>H25+H31+H32</f>
        <v>27065</v>
      </c>
      <c r="I24" s="343">
        <f>I25+I31+I32</f>
        <v>274642</v>
      </c>
      <c r="J24" s="318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6">
        <f>D26+D27+D28+D29+D30</f>
        <v>206112</v>
      </c>
      <c r="E25" s="341">
        <f>E26+E27+E28+E29</f>
        <v>294</v>
      </c>
      <c r="F25" s="341">
        <f>F26+F27+F28+F29</f>
        <v>198913</v>
      </c>
      <c r="G25" s="341"/>
      <c r="H25" s="341">
        <f>H26+H27+H28+H29+H30</f>
        <v>7199</v>
      </c>
      <c r="I25" s="346">
        <f>I26+I27+I28+I29+I30</f>
        <v>224986</v>
      </c>
      <c r="J25" s="321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28">
        <v>52744</v>
      </c>
      <c r="E26" s="383">
        <v>72</v>
      </c>
      <c r="F26" s="383">
        <v>61519</v>
      </c>
      <c r="G26" s="385">
        <v>3925</v>
      </c>
      <c r="H26" s="300">
        <f>D26-F26+G26</f>
        <v>-4850</v>
      </c>
      <c r="I26" s="384">
        <v>71636</v>
      </c>
      <c r="J26" s="322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28">
        <v>50440</v>
      </c>
      <c r="E27" s="383">
        <v>67</v>
      </c>
      <c r="F27" s="383">
        <v>52439</v>
      </c>
      <c r="G27" s="385">
        <v>3239</v>
      </c>
      <c r="H27" s="300">
        <f>D27-F27+G27</f>
        <v>1240</v>
      </c>
      <c r="I27" s="384">
        <v>58656</v>
      </c>
      <c r="J27" s="322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28">
        <v>51365</v>
      </c>
      <c r="E28" s="383">
        <v>154</v>
      </c>
      <c r="F28" s="383">
        <v>50230</v>
      </c>
      <c r="G28" s="385">
        <v>3675</v>
      </c>
      <c r="H28" s="300">
        <f>D28-F28+G28</f>
        <v>4810</v>
      </c>
      <c r="I28" s="384">
        <v>58270</v>
      </c>
      <c r="J28" s="322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28">
        <v>34363</v>
      </c>
      <c r="E29" s="383">
        <v>1</v>
      </c>
      <c r="F29" s="383">
        <v>34725</v>
      </c>
      <c r="G29" s="385">
        <v>2239</v>
      </c>
      <c r="H29" s="300">
        <f>D29-F29+G29</f>
        <v>1877</v>
      </c>
      <c r="I29" s="384">
        <v>36424</v>
      </c>
      <c r="J29" s="322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28">
        <v>17200</v>
      </c>
      <c r="E30" s="300"/>
      <c r="F30" s="300">
        <f>G26+G27+G28+G29</f>
        <v>13078</v>
      </c>
      <c r="G30" s="300"/>
      <c r="H30" s="300">
        <f>D30-F30</f>
        <v>4122</v>
      </c>
      <c r="I30" s="302"/>
      <c r="J30" s="322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6">
        <v>33987</v>
      </c>
      <c r="E31" s="341">
        <v>171</v>
      </c>
      <c r="F31" s="341">
        <v>14514</v>
      </c>
      <c r="G31" s="341"/>
      <c r="H31" s="341">
        <f>D31-F31</f>
        <v>19473</v>
      </c>
      <c r="I31" s="346">
        <v>18995</v>
      </c>
      <c r="J31" s="321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6">
        <f>D33+D34</f>
        <v>25215</v>
      </c>
      <c r="E32" s="341">
        <f>E33</f>
        <v>53</v>
      </c>
      <c r="F32" s="341">
        <f>F33</f>
        <v>24822</v>
      </c>
      <c r="G32" s="341"/>
      <c r="H32" s="341">
        <f>H33+H34</f>
        <v>393</v>
      </c>
      <c r="I32" s="346">
        <f>I33</f>
        <v>30661</v>
      </c>
      <c r="J32" s="321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28">
        <v>23115</v>
      </c>
      <c r="E33" s="300">
        <f>51-E37</f>
        <v>53</v>
      </c>
      <c r="F33" s="300">
        <f>25212-F37</f>
        <v>24822</v>
      </c>
      <c r="G33" s="300">
        <v>1593</v>
      </c>
      <c r="H33" s="300">
        <f>D33-F33+G33</f>
        <v>-114</v>
      </c>
      <c r="I33" s="302">
        <v>30661</v>
      </c>
      <c r="J33" s="322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7">
        <v>2100</v>
      </c>
      <c r="E34" s="342"/>
      <c r="F34" s="342">
        <f>G33</f>
        <v>1593</v>
      </c>
      <c r="G34" s="342"/>
      <c r="H34" s="342">
        <f t="shared" ref="H34:H40" si="0">D34-F34</f>
        <v>507</v>
      </c>
      <c r="I34" s="347"/>
      <c r="J34" s="323"/>
      <c r="K34" s="158"/>
      <c r="L34" s="189"/>
    </row>
    <row r="35" spans="1:12" ht="15.75" customHeight="1" thickBot="1" x14ac:dyDescent="0.3">
      <c r="B35" s="147"/>
      <c r="C35" s="218" t="s">
        <v>100</v>
      </c>
      <c r="D35" s="327">
        <v>4000</v>
      </c>
      <c r="E35" s="301">
        <v>2</v>
      </c>
      <c r="F35" s="301">
        <v>3348</v>
      </c>
      <c r="G35" s="301"/>
      <c r="H35" s="301">
        <f>D35-F35</f>
        <v>652</v>
      </c>
      <c r="I35" s="303">
        <v>1643</v>
      </c>
      <c r="J35" s="324"/>
      <c r="K35" s="158"/>
      <c r="L35" s="189"/>
    </row>
    <row r="36" spans="1:12" ht="14.1" customHeight="1" thickBot="1" x14ac:dyDescent="0.3">
      <c r="B36" s="147"/>
      <c r="C36" s="218" t="s">
        <v>13</v>
      </c>
      <c r="D36" s="327">
        <v>749</v>
      </c>
      <c r="E36" s="301"/>
      <c r="F36" s="301">
        <v>246</v>
      </c>
      <c r="G36" s="301"/>
      <c r="H36" s="301">
        <f t="shared" si="0"/>
        <v>503</v>
      </c>
      <c r="I36" s="303">
        <v>180</v>
      </c>
      <c r="J36" s="324"/>
      <c r="K36" s="158"/>
      <c r="L36" s="189"/>
    </row>
    <row r="37" spans="1:12" ht="17.25" customHeight="1" thickBot="1" x14ac:dyDescent="0.3">
      <c r="B37" s="147"/>
      <c r="C37" s="218" t="s">
        <v>101</v>
      </c>
      <c r="D37" s="327">
        <v>3000</v>
      </c>
      <c r="E37" s="301">
        <v>-2</v>
      </c>
      <c r="F37" s="301">
        <v>390</v>
      </c>
      <c r="G37" s="301"/>
      <c r="H37" s="301">
        <f>D37-F37</f>
        <v>2610</v>
      </c>
      <c r="I37" s="303"/>
      <c r="J37" s="324"/>
      <c r="K37" s="158"/>
      <c r="L37" s="189"/>
    </row>
    <row r="38" spans="1:12" ht="17.25" customHeight="1" thickBot="1" x14ac:dyDescent="0.3">
      <c r="B38" s="147"/>
      <c r="C38" s="218" t="s">
        <v>102</v>
      </c>
      <c r="D38" s="327">
        <v>7000</v>
      </c>
      <c r="E38" s="301">
        <v>8</v>
      </c>
      <c r="F38" s="301">
        <v>7000</v>
      </c>
      <c r="G38" s="301"/>
      <c r="H38" s="301">
        <f t="shared" si="0"/>
        <v>0</v>
      </c>
      <c r="I38" s="303">
        <v>927</v>
      </c>
      <c r="J38" s="324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27">
        <v>500</v>
      </c>
      <c r="E39" s="301"/>
      <c r="F39" s="301">
        <v>370</v>
      </c>
      <c r="G39" s="301"/>
      <c r="H39" s="301">
        <f t="shared" si="0"/>
        <v>130</v>
      </c>
      <c r="I39" s="303"/>
      <c r="J39" s="324"/>
      <c r="K39" s="158"/>
      <c r="L39" s="189"/>
    </row>
    <row r="40" spans="1:12" ht="17.25" customHeight="1" thickBot="1" x14ac:dyDescent="0.3">
      <c r="B40" s="147"/>
      <c r="C40" s="218" t="s">
        <v>103</v>
      </c>
      <c r="D40" s="327">
        <v>3680</v>
      </c>
      <c r="E40" s="301"/>
      <c r="F40" s="301"/>
      <c r="G40" s="301"/>
      <c r="H40" s="301">
        <f t="shared" si="0"/>
        <v>3680</v>
      </c>
      <c r="I40" s="303"/>
      <c r="J40" s="324"/>
      <c r="K40" s="158"/>
      <c r="L40" s="189"/>
    </row>
    <row r="41" spans="1:12" ht="14.1" customHeight="1" thickBot="1" x14ac:dyDescent="0.3">
      <c r="B41" s="147"/>
      <c r="C41" s="184" t="s">
        <v>14</v>
      </c>
      <c r="D41" s="327"/>
      <c r="E41" s="359">
        <v>11</v>
      </c>
      <c r="F41" s="359">
        <v>-179</v>
      </c>
      <c r="G41" s="359"/>
      <c r="H41" s="359">
        <f>D41-F41</f>
        <v>179</v>
      </c>
      <c r="I41" s="303">
        <v>620</v>
      </c>
      <c r="J41" s="324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2662</v>
      </c>
      <c r="F42" s="249">
        <f>F21+F24+F35+F36+F37+F38+F39+F40+F41</f>
        <v>304802</v>
      </c>
      <c r="G42" s="249">
        <f>G26+G27+G28+G29+G33</f>
        <v>14671</v>
      </c>
      <c r="H42" s="249">
        <f>H21+H24+H35+H36+H37+H38+H39+H40+H41</f>
        <v>110118</v>
      </c>
      <c r="I42" s="250">
        <f>I21+I24+I35+I36+I37+I38+I39+I40+I41</f>
        <v>342157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104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05" t="s">
        <v>1</v>
      </c>
      <c r="C50" s="406"/>
      <c r="D50" s="406"/>
      <c r="E50" s="406"/>
      <c r="F50" s="406"/>
      <c r="G50" s="406"/>
      <c r="H50" s="406"/>
      <c r="I50" s="406"/>
      <c r="J50" s="406"/>
      <c r="K50" s="407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21" t="s">
        <v>2</v>
      </c>
      <c r="D52" s="422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0" t="s">
        <v>8</v>
      </c>
      <c r="C58" s="411"/>
      <c r="D58" s="411"/>
      <c r="E58" s="411"/>
      <c r="F58" s="411"/>
      <c r="G58" s="411"/>
      <c r="H58" s="411"/>
      <c r="I58" s="411"/>
      <c r="J58" s="411"/>
      <c r="K58" s="412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29</v>
      </c>
      <c r="F59" s="246" t="str">
        <f>F20</f>
        <v>LANDET KVANTUM T.O.M UKE 29</v>
      </c>
      <c r="G59" s="246" t="str">
        <f>H20</f>
        <v>RESTKVOTER</v>
      </c>
      <c r="H59" s="247" t="str">
        <f>I20</f>
        <v>LANDET KVANTUM T.O.M. UKE 29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14"/>
      <c r="E60" s="358">
        <v>48</v>
      </c>
      <c r="F60" s="358">
        <v>655</v>
      </c>
      <c r="G60" s="419"/>
      <c r="H60" s="343">
        <v>715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15"/>
      <c r="E61" s="350"/>
      <c r="F61" s="350">
        <v>600</v>
      </c>
      <c r="G61" s="419"/>
      <c r="H61" s="361">
        <v>747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16"/>
      <c r="E62" s="351"/>
      <c r="F62" s="351">
        <v>88</v>
      </c>
      <c r="G62" s="420"/>
      <c r="H62" s="362">
        <v>92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60</v>
      </c>
      <c r="F63" s="287">
        <f>F64+F65+F66</f>
        <v>3556</v>
      </c>
      <c r="G63" s="287">
        <f>D63-F63</f>
        <v>2144</v>
      </c>
      <c r="H63" s="289">
        <f>H64+H65+H66</f>
        <v>3083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383">
        <v>35</v>
      </c>
      <c r="F64" s="383">
        <v>1464</v>
      </c>
      <c r="G64" s="360"/>
      <c r="H64" s="384">
        <v>1475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383">
        <v>20</v>
      </c>
      <c r="F65" s="383">
        <v>1517</v>
      </c>
      <c r="G65" s="360"/>
      <c r="H65" s="384">
        <v>1302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88" t="s">
        <v>41</v>
      </c>
      <c r="D66" s="389"/>
      <c r="E66" s="383">
        <v>5</v>
      </c>
      <c r="F66" s="383">
        <v>575</v>
      </c>
      <c r="G66" s="390"/>
      <c r="H66" s="384">
        <v>306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8"/>
      <c r="F67" s="298">
        <v>5</v>
      </c>
      <c r="G67" s="288">
        <f>D67-F67</f>
        <v>118</v>
      </c>
      <c r="H67" s="292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6</v>
      </c>
      <c r="F68" s="288">
        <v>134</v>
      </c>
      <c r="G68" s="288"/>
      <c r="H68" s="291">
        <v>135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5">
        <v>9675</v>
      </c>
      <c r="E69" s="253">
        <f>E60+E61+E62+E63+E67+E68</f>
        <v>114</v>
      </c>
      <c r="F69" s="253">
        <f>F60+F61+F62+F63+F67+F68</f>
        <v>5038</v>
      </c>
      <c r="G69" s="253">
        <f>D69-F69</f>
        <v>4637</v>
      </c>
      <c r="H69" s="263">
        <f>H60+H61+H62+H63+H67+H68</f>
        <v>4772.8472000000002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17"/>
      <c r="D70" s="417"/>
      <c r="E70" s="417"/>
      <c r="F70" s="296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05" t="s">
        <v>1</v>
      </c>
      <c r="C75" s="406"/>
      <c r="D75" s="406"/>
      <c r="E75" s="406"/>
      <c r="F75" s="406"/>
      <c r="G75" s="406"/>
      <c r="H75" s="406"/>
      <c r="I75" s="406"/>
      <c r="J75" s="406"/>
      <c r="K75" s="407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08" t="s">
        <v>2</v>
      </c>
      <c r="D77" s="409"/>
      <c r="E77" s="408" t="s">
        <v>21</v>
      </c>
      <c r="F77" s="413"/>
      <c r="G77" s="408" t="s">
        <v>22</v>
      </c>
      <c r="H77" s="409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108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18" t="s">
        <v>109</v>
      </c>
      <c r="D83" s="418"/>
      <c r="E83" s="418"/>
      <c r="F83" s="418"/>
      <c r="G83" s="418"/>
      <c r="H83" s="418"/>
      <c r="I83" s="254"/>
      <c r="J83" s="146"/>
      <c r="K83" s="148"/>
      <c r="L83" s="146"/>
    </row>
    <row r="84" spans="1:12" ht="6" customHeight="1" thickBot="1" x14ac:dyDescent="0.3">
      <c r="B84" s="147"/>
      <c r="C84" s="418"/>
      <c r="D84" s="418"/>
      <c r="E84" s="418"/>
      <c r="F84" s="418"/>
      <c r="G84" s="418"/>
      <c r="H84" s="418"/>
      <c r="I84" s="146"/>
      <c r="J84" s="146"/>
      <c r="K84" s="148"/>
      <c r="L84" s="146"/>
    </row>
    <row r="85" spans="1:12" ht="14.1" customHeight="1" x14ac:dyDescent="0.25">
      <c r="B85" s="410" t="s">
        <v>8</v>
      </c>
      <c r="C85" s="411"/>
      <c r="D85" s="411"/>
      <c r="E85" s="411"/>
      <c r="F85" s="411"/>
      <c r="G85" s="411"/>
      <c r="H85" s="411"/>
      <c r="I85" s="411"/>
      <c r="J85" s="411"/>
      <c r="K85" s="412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29</v>
      </c>
      <c r="F87" s="246" t="str">
        <f>F20</f>
        <v>LANDET KVANTUM T.O.M UKE 29</v>
      </c>
      <c r="G87" s="246" t="str">
        <f>H20</f>
        <v>RESTKVOTER</v>
      </c>
      <c r="H87" s="247" t="str">
        <f>I20</f>
        <v>LANDET KVANTUM T.O.M. UKE 29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293">
        <f>D90+D89</f>
        <v>41057</v>
      </c>
      <c r="E88" s="370">
        <f>E90+E89</f>
        <v>888</v>
      </c>
      <c r="F88" s="370">
        <f>F89+F90</f>
        <v>16837</v>
      </c>
      <c r="G88" s="370">
        <f>G89+G90</f>
        <v>24220</v>
      </c>
      <c r="H88" s="289">
        <f>H89+H90</f>
        <v>14775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25">
        <v>40307</v>
      </c>
      <c r="E89" s="363">
        <v>881</v>
      </c>
      <c r="F89" s="363">
        <v>16228</v>
      </c>
      <c r="G89" s="363">
        <f>D89-F89</f>
        <v>24079</v>
      </c>
      <c r="H89" s="308">
        <v>14218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26">
        <v>750</v>
      </c>
      <c r="E90" s="364">
        <v>7</v>
      </c>
      <c r="F90" s="364">
        <v>609</v>
      </c>
      <c r="G90" s="364">
        <f>D90-F90</f>
        <v>141</v>
      </c>
      <c r="H90" s="309">
        <v>557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49">
        <f>D92+D98+D99</f>
        <v>66989</v>
      </c>
      <c r="E91" s="365">
        <f>E92+E98+E99</f>
        <v>1108</v>
      </c>
      <c r="F91" s="365">
        <f>F92+F98+F99</f>
        <v>32531</v>
      </c>
      <c r="G91" s="365">
        <f>G92+G98+G99</f>
        <v>34458</v>
      </c>
      <c r="H91" s="348">
        <f>H92+H98+H99</f>
        <v>33452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29">
        <f>D93+D94+D95+D96+D97</f>
        <v>49572</v>
      </c>
      <c r="E92" s="366">
        <f>E93+E94+E95+E96+E97</f>
        <v>957</v>
      </c>
      <c r="F92" s="366">
        <f>F93+F94+F95+F96+F97</f>
        <v>25706</v>
      </c>
      <c r="G92" s="366">
        <f>G93+G94+G95+G96+G97</f>
        <v>23866</v>
      </c>
      <c r="H92" s="310">
        <f>H93+H94+H96+H97</f>
        <v>27341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28">
        <v>11899</v>
      </c>
      <c r="E93" s="383">
        <v>409</v>
      </c>
      <c r="F93" s="383">
        <v>4249</v>
      </c>
      <c r="G93" s="367">
        <f>D93-F93</f>
        <v>7650</v>
      </c>
      <c r="H93" s="384">
        <v>4173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28">
        <v>10969</v>
      </c>
      <c r="E94" s="383">
        <v>269</v>
      </c>
      <c r="F94" s="383">
        <v>7689</v>
      </c>
      <c r="G94" s="367">
        <f t="shared" ref="G94:G100" si="1">D94-F94</f>
        <v>3280</v>
      </c>
      <c r="H94" s="384">
        <v>7076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28">
        <v>4000</v>
      </c>
      <c r="E95" s="383"/>
      <c r="F95" s="383"/>
      <c r="G95" s="367">
        <f>D95-F95</f>
        <v>4000</v>
      </c>
      <c r="H95" s="384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28">
        <v>14624</v>
      </c>
      <c r="E96" s="383">
        <v>226</v>
      </c>
      <c r="F96" s="383">
        <v>8535</v>
      </c>
      <c r="G96" s="367">
        <f t="shared" si="1"/>
        <v>6089</v>
      </c>
      <c r="H96" s="384">
        <v>9731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28">
        <v>8080</v>
      </c>
      <c r="E97" s="383">
        <v>53</v>
      </c>
      <c r="F97" s="383">
        <v>5233</v>
      </c>
      <c r="G97" s="367">
        <f t="shared" si="1"/>
        <v>2847</v>
      </c>
      <c r="H97" s="384">
        <v>6361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29">
        <v>12058</v>
      </c>
      <c r="E98" s="366">
        <v>21</v>
      </c>
      <c r="F98" s="366">
        <v>4676</v>
      </c>
      <c r="G98" s="366">
        <f t="shared" si="1"/>
        <v>7382</v>
      </c>
      <c r="H98" s="310">
        <v>5014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0">
        <v>5359</v>
      </c>
      <c r="E99" s="368">
        <v>130</v>
      </c>
      <c r="F99" s="368">
        <v>2149</v>
      </c>
      <c r="G99" s="368">
        <f t="shared" si="1"/>
        <v>3210</v>
      </c>
      <c r="H99" s="311">
        <v>1097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369"/>
      <c r="F100" s="369">
        <v>35</v>
      </c>
      <c r="G100" s="369">
        <f t="shared" si="1"/>
        <v>513</v>
      </c>
      <c r="H100" s="291">
        <v>54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27">
        <v>930</v>
      </c>
      <c r="E101" s="359"/>
      <c r="F101" s="359"/>
      <c r="G101" s="359">
        <f>D101-F101</f>
        <v>930</v>
      </c>
      <c r="H101" s="303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369"/>
      <c r="F102" s="369">
        <v>300</v>
      </c>
      <c r="G102" s="369"/>
      <c r="H102" s="291">
        <v>34</v>
      </c>
      <c r="I102" s="189"/>
      <c r="J102" s="189"/>
      <c r="K102" s="158"/>
      <c r="L102" s="189"/>
    </row>
    <row r="103" spans="1:12" ht="15.75" thickBot="1" x14ac:dyDescent="0.3">
      <c r="B103" s="9"/>
      <c r="C103" s="297" t="s">
        <v>14</v>
      </c>
      <c r="D103" s="290"/>
      <c r="E103" s="369"/>
      <c r="F103" s="369">
        <v>41</v>
      </c>
      <c r="G103" s="369">
        <f>D103-F103</f>
        <v>-41</v>
      </c>
      <c r="H103" s="291">
        <v>18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95">
        <f>D88+D91+D100+D101+D102+D103</f>
        <v>109824</v>
      </c>
      <c r="E104" s="371">
        <f>E88+E91+E100+E102+E103</f>
        <v>1996</v>
      </c>
      <c r="F104" s="371">
        <f>F88+F91+F100+F102+F103</f>
        <v>49744</v>
      </c>
      <c r="G104" s="371">
        <f>G88+G91+G100+G101+G102+G103</f>
        <v>60080</v>
      </c>
      <c r="H104" s="250">
        <f>H88+H91+H100+H102+H103</f>
        <v>48333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94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05" t="s">
        <v>1</v>
      </c>
      <c r="C111" s="406"/>
      <c r="D111" s="406"/>
      <c r="E111" s="406"/>
      <c r="F111" s="406"/>
      <c r="G111" s="406"/>
      <c r="H111" s="406"/>
      <c r="I111" s="406"/>
      <c r="J111" s="406"/>
      <c r="K111" s="407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08" t="s">
        <v>2</v>
      </c>
      <c r="D113" s="409"/>
      <c r="E113" s="408" t="s">
        <v>21</v>
      </c>
      <c r="F113" s="409"/>
      <c r="G113" s="408" t="s">
        <v>22</v>
      </c>
      <c r="H113" s="409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95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0" t="s">
        <v>8</v>
      </c>
      <c r="C120" s="411"/>
      <c r="D120" s="411"/>
      <c r="E120" s="411"/>
      <c r="F120" s="411"/>
      <c r="G120" s="411"/>
      <c r="H120" s="411"/>
      <c r="I120" s="411"/>
      <c r="J120" s="411"/>
      <c r="K120" s="412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29</v>
      </c>
      <c r="F122" s="246" t="str">
        <f>F20</f>
        <v>LANDET KVANTUM T.O.M UKE 29</v>
      </c>
      <c r="G122" s="246" t="str">
        <f>H20</f>
        <v>RESTKVOTER</v>
      </c>
      <c r="H122" s="247" t="str">
        <f>I20</f>
        <v>LANDET KVANTUM T.O.M. UKE 29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9">
        <f>D124+D125+D126</f>
        <v>38273</v>
      </c>
      <c r="E123" s="287">
        <f>E124+E125+E126</f>
        <v>359</v>
      </c>
      <c r="F123" s="287">
        <f>F124+F125+F126</f>
        <v>29578</v>
      </c>
      <c r="G123" s="287">
        <f>G124+G125+G126</f>
        <v>8695</v>
      </c>
      <c r="H123" s="289">
        <f>H124+H125+H126</f>
        <v>28935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25">
        <v>30618</v>
      </c>
      <c r="E124" s="304">
        <v>294</v>
      </c>
      <c r="F124" s="304">
        <v>25540</v>
      </c>
      <c r="G124" s="304">
        <f>D124-F124</f>
        <v>5078</v>
      </c>
      <c r="H124" s="308">
        <v>23849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25">
        <v>7155</v>
      </c>
      <c r="E125" s="304">
        <v>65</v>
      </c>
      <c r="F125" s="304">
        <v>4038</v>
      </c>
      <c r="G125" s="304">
        <f>D125-F125</f>
        <v>3117</v>
      </c>
      <c r="H125" s="308">
        <v>5086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26">
        <v>500</v>
      </c>
      <c r="E126" s="305"/>
      <c r="F126" s="305"/>
      <c r="G126" s="305">
        <f>D126-F126</f>
        <v>500</v>
      </c>
      <c r="H126" s="309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2">
        <v>25860</v>
      </c>
      <c r="E127" s="312">
        <v>77</v>
      </c>
      <c r="F127" s="312">
        <v>23663</v>
      </c>
      <c r="G127" s="312">
        <f>D127-F127</f>
        <v>2197</v>
      </c>
      <c r="H127" s="315">
        <v>23977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27">
        <f>D129+D134+D137</f>
        <v>39307</v>
      </c>
      <c r="E128" s="301">
        <f>E129+E134+E137</f>
        <v>404</v>
      </c>
      <c r="F128" s="301">
        <f>F137+F134+F129</f>
        <v>29067</v>
      </c>
      <c r="G128" s="301">
        <f>D128-F128</f>
        <v>10240</v>
      </c>
      <c r="H128" s="303">
        <f>H129+H134+H137</f>
        <v>26332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3">
        <f>D130+D131+D132+D133</f>
        <v>29480</v>
      </c>
      <c r="E129" s="313">
        <f>E130+E131+E132+E133</f>
        <v>288</v>
      </c>
      <c r="F129" s="313">
        <f>F130+F131+F133+F132</f>
        <v>20696</v>
      </c>
      <c r="G129" s="313">
        <f>G130+G131+G132+G133</f>
        <v>8784</v>
      </c>
      <c r="H129" s="316">
        <f>H130+H131+H132+H133</f>
        <v>19514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28">
        <v>8343</v>
      </c>
      <c r="E130" s="383">
        <v>42</v>
      </c>
      <c r="F130" s="383">
        <v>2800</v>
      </c>
      <c r="G130" s="300">
        <f t="shared" ref="G130:G133" si="2">D130-F130</f>
        <v>5543</v>
      </c>
      <c r="H130" s="384">
        <v>1838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28">
        <v>7665</v>
      </c>
      <c r="E131" s="383">
        <v>20</v>
      </c>
      <c r="F131" s="383">
        <v>5995</v>
      </c>
      <c r="G131" s="300">
        <f t="shared" si="2"/>
        <v>1670</v>
      </c>
      <c r="H131" s="384">
        <v>6308</v>
      </c>
      <c r="I131" s="166" t="s">
        <v>107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28">
        <v>7635</v>
      </c>
      <c r="E132" s="383">
        <v>224</v>
      </c>
      <c r="F132" s="383">
        <v>6289</v>
      </c>
      <c r="G132" s="300">
        <f t="shared" si="2"/>
        <v>1346</v>
      </c>
      <c r="H132" s="384">
        <v>6091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28">
        <v>5837</v>
      </c>
      <c r="E133" s="383">
        <v>2</v>
      </c>
      <c r="F133" s="383">
        <v>5612</v>
      </c>
      <c r="G133" s="300">
        <f t="shared" si="2"/>
        <v>225</v>
      </c>
      <c r="H133" s="384">
        <v>5277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29">
        <f>D135+D136</f>
        <v>4324</v>
      </c>
      <c r="E134" s="306">
        <f>E135</f>
        <v>6</v>
      </c>
      <c r="F134" s="306">
        <f>F135</f>
        <v>5169</v>
      </c>
      <c r="G134" s="306">
        <f>D134-F134</f>
        <v>-845</v>
      </c>
      <c r="H134" s="310">
        <f>H135</f>
        <v>4209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4">
        <v>3824</v>
      </c>
      <c r="E135" s="314">
        <v>6</v>
      </c>
      <c r="F135" s="314">
        <v>5169</v>
      </c>
      <c r="G135" s="314"/>
      <c r="H135" s="317">
        <v>4209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4">
        <v>500</v>
      </c>
      <c r="E136" s="314"/>
      <c r="F136" s="314"/>
      <c r="G136" s="314"/>
      <c r="H136" s="317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30">
        <v>5503</v>
      </c>
      <c r="E137" s="307">
        <v>110</v>
      </c>
      <c r="F137" s="307">
        <v>3202</v>
      </c>
      <c r="G137" s="307">
        <f>D137-F137</f>
        <v>2301</v>
      </c>
      <c r="H137" s="311">
        <v>2609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75">
        <v>160</v>
      </c>
      <c r="E138" s="298"/>
      <c r="F138" s="298">
        <v>4.0895000000000001</v>
      </c>
      <c r="G138" s="298">
        <f>D138-F138</f>
        <v>155.91050000000001</v>
      </c>
      <c r="H138" s="292">
        <v>5.4036999999999997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16</v>
      </c>
      <c r="F139" s="288">
        <v>2000</v>
      </c>
      <c r="G139" s="288">
        <f>D139-F139</f>
        <v>0</v>
      </c>
      <c r="H139" s="291">
        <v>160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1">
        <v>300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/>
      <c r="F141" s="288">
        <v>164</v>
      </c>
      <c r="G141" s="288">
        <f>D141-F141</f>
        <v>-164</v>
      </c>
      <c r="H141" s="291">
        <v>134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5">
        <f>D123+D127+D128+D138+D139+D140+D141</f>
        <v>105950</v>
      </c>
      <c r="E142" s="253">
        <f>E123+E127+E128+E138+E139+E140+E141</f>
        <v>856</v>
      </c>
      <c r="F142" s="253">
        <f>F123+F127+F128+F138+F139+F140+F141</f>
        <v>84476.089500000002</v>
      </c>
      <c r="G142" s="253">
        <f>G123+G127+G128+G138+G139+G140+G141</f>
        <v>21473.910500000002</v>
      </c>
      <c r="H142" s="250">
        <f>H123+H127+H128+H138+H139+H140+H141</f>
        <v>79843.403699999995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1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1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1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1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1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1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1:12" ht="12" customHeight="1" thickBot="1" x14ac:dyDescent="0.3">
      <c r="B151" s="147"/>
      <c r="C151" s="421" t="s">
        <v>2</v>
      </c>
      <c r="D151" s="422"/>
      <c r="E151" s="241"/>
      <c r="F151" s="241"/>
      <c r="G151" s="167"/>
      <c r="H151" s="146"/>
      <c r="I151" s="146"/>
      <c r="J151" s="146"/>
      <c r="K151" s="148"/>
      <c r="L151" s="146"/>
    </row>
    <row r="152" spans="1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1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1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1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1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1:12" ht="11.25" customHeight="1" x14ac:dyDescent="0.25">
      <c r="B157" s="147"/>
      <c r="C157" s="153" t="s">
        <v>98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1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1:12" ht="48" thickBot="1" x14ac:dyDescent="0.3">
      <c r="A159" s="238"/>
      <c r="B159" s="391"/>
      <c r="C159" s="132" t="s">
        <v>20</v>
      </c>
      <c r="D159" s="141" t="s">
        <v>21</v>
      </c>
      <c r="E159" s="81" t="str">
        <f>E20</f>
        <v>LANDET KVANTUM UKE 29</v>
      </c>
      <c r="F159" s="81" t="str">
        <f>F20</f>
        <v>LANDET KVANTUM T.O.M UKE 29</v>
      </c>
      <c r="G159" s="81" t="str">
        <f>H20</f>
        <v>RESTKVOTER</v>
      </c>
      <c r="H159" s="108" t="str">
        <f>I20</f>
        <v>LANDET KVANTUM T.O.M. UKE 29 2014</v>
      </c>
      <c r="I159" s="146"/>
      <c r="J159" s="146"/>
      <c r="K159" s="148"/>
      <c r="L159" s="146"/>
    </row>
    <row r="160" spans="1:12" ht="15" customHeight="1" thickBot="1" x14ac:dyDescent="0.3">
      <c r="A160" s="49"/>
      <c r="B160" s="147"/>
      <c r="C160" s="139" t="s">
        <v>5</v>
      </c>
      <c r="D160" s="233">
        <v>19087</v>
      </c>
      <c r="E160" s="233">
        <v>221</v>
      </c>
      <c r="F160" s="233">
        <v>12160</v>
      </c>
      <c r="G160" s="233">
        <f>D160-F160</f>
        <v>6927</v>
      </c>
      <c r="H160" s="285">
        <v>7123</v>
      </c>
      <c r="I160" s="146"/>
      <c r="J160" s="146"/>
      <c r="K160" s="148"/>
      <c r="L160" s="146"/>
    </row>
    <row r="161" spans="1:12" ht="15" customHeight="1" thickBot="1" x14ac:dyDescent="0.3">
      <c r="A161" s="49"/>
      <c r="B161" s="147"/>
      <c r="C161" s="142" t="s">
        <v>47</v>
      </c>
      <c r="D161" s="233">
        <v>500</v>
      </c>
      <c r="E161" s="233"/>
      <c r="F161" s="233">
        <v>5</v>
      </c>
      <c r="G161" s="233">
        <f>D161-F161</f>
        <v>495</v>
      </c>
      <c r="H161" s="285">
        <v>6</v>
      </c>
      <c r="I161" s="146"/>
      <c r="J161" s="146"/>
      <c r="K161" s="148"/>
      <c r="L161" s="146"/>
    </row>
    <row r="162" spans="1:12" ht="15" customHeight="1" thickBot="1" x14ac:dyDescent="0.3">
      <c r="A162" s="49"/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392"/>
      <c r="B163" s="393"/>
      <c r="C163" s="140" t="s">
        <v>60</v>
      </c>
      <c r="D163" s="235">
        <f>SUM(D160:D162)</f>
        <v>19600</v>
      </c>
      <c r="E163" s="235">
        <f>SUM(E160:E162)</f>
        <v>221</v>
      </c>
      <c r="F163" s="235">
        <f>SUM(F160:F162)</f>
        <v>12165</v>
      </c>
      <c r="G163" s="235">
        <f>D163-F163</f>
        <v>7435</v>
      </c>
      <c r="H163" s="262">
        <f>SUM(H160:H162)</f>
        <v>7129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99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28" t="s">
        <v>1</v>
      </c>
      <c r="C166" s="429"/>
      <c r="D166" s="429"/>
      <c r="E166" s="429"/>
      <c r="F166" s="429"/>
      <c r="G166" s="429"/>
      <c r="H166" s="429"/>
      <c r="I166" s="429"/>
      <c r="J166" s="429"/>
      <c r="K166" s="430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21" t="s">
        <v>2</v>
      </c>
      <c r="D168" s="422"/>
      <c r="E168" s="421" t="s">
        <v>61</v>
      </c>
      <c r="F168" s="422"/>
      <c r="G168" s="421" t="s">
        <v>62</v>
      </c>
      <c r="H168" s="422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97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25" t="s">
        <v>8</v>
      </c>
      <c r="C177" s="426"/>
      <c r="D177" s="426"/>
      <c r="E177" s="426"/>
      <c r="F177" s="426"/>
      <c r="G177" s="426"/>
      <c r="H177" s="426"/>
      <c r="I177" s="426"/>
      <c r="J177" s="426"/>
      <c r="K177" s="427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80" t="str">
        <f>E20</f>
        <v>LANDET KVANTUM UKE 29</v>
      </c>
      <c r="F179" s="81" t="str">
        <f>F20</f>
        <v>LANDET KVANTUM T.O.M UKE 29</v>
      </c>
      <c r="G179" s="81" t="str">
        <f>H20</f>
        <v>RESTKVOTER</v>
      </c>
      <c r="H179" s="108" t="str">
        <f>I20</f>
        <v>LANDET KVANTUM T.O.M. UKE 29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31">
        <f>D181+D182+D183+D184+D185</f>
        <v>20233</v>
      </c>
      <c r="E180" s="379">
        <f>E181+E182+E183+E184+E185</f>
        <v>128</v>
      </c>
      <c r="F180" s="379">
        <f>F181+F182+F183+F184+F185</f>
        <v>17562.969799999999</v>
      </c>
      <c r="G180" s="379">
        <f>G181+G182+G183+G184+G185</f>
        <v>2670.0302000000001</v>
      </c>
      <c r="H180" s="394">
        <f>H181+H182+H183+H184+H185</f>
        <v>20606.372000000003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32">
        <v>11120</v>
      </c>
      <c r="E181" s="386"/>
      <c r="F181" s="386">
        <v>12949.7927</v>
      </c>
      <c r="G181" s="376">
        <f t="shared" ref="G181:G187" si="3">D181-F181</f>
        <v>-1829.7927</v>
      </c>
      <c r="H181" s="395">
        <v>17853.223300000001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32">
        <v>2894</v>
      </c>
      <c r="E182" s="386"/>
      <c r="F182" s="386">
        <v>1432.6368</v>
      </c>
      <c r="G182" s="376">
        <f t="shared" si="3"/>
        <v>1461.3632</v>
      </c>
      <c r="H182" s="395">
        <v>776.33960000000002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32">
        <v>1430</v>
      </c>
      <c r="E183" s="386">
        <v>41</v>
      </c>
      <c r="F183" s="386">
        <v>2169.9996999999998</v>
      </c>
      <c r="G183" s="376">
        <f t="shared" si="3"/>
        <v>-739.99969999999985</v>
      </c>
      <c r="H183" s="395">
        <v>963.74850000000004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32">
        <v>4689</v>
      </c>
      <c r="E184" s="386">
        <v>87</v>
      </c>
      <c r="F184" s="386">
        <v>1010.5406</v>
      </c>
      <c r="G184" s="376">
        <f t="shared" si="3"/>
        <v>3678.4593999999997</v>
      </c>
      <c r="H184" s="395">
        <v>1013.0606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33">
        <v>100</v>
      </c>
      <c r="E185" s="387"/>
      <c r="F185" s="387"/>
      <c r="G185" s="377">
        <f t="shared" si="3"/>
        <v>100</v>
      </c>
      <c r="H185" s="396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34">
        <v>5500</v>
      </c>
      <c r="E186" s="378">
        <v>178</v>
      </c>
      <c r="F186" s="378">
        <v>4128</v>
      </c>
      <c r="G186" s="378">
        <f t="shared" si="3"/>
        <v>1372</v>
      </c>
      <c r="H186" s="397">
        <v>2022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31">
        <v>8000</v>
      </c>
      <c r="E187" s="379">
        <v>76</v>
      </c>
      <c r="F187" s="379">
        <v>2909</v>
      </c>
      <c r="G187" s="379">
        <f t="shared" si="3"/>
        <v>5091</v>
      </c>
      <c r="H187" s="394">
        <v>1382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32"/>
      <c r="E188" s="376">
        <v>65</v>
      </c>
      <c r="F188" s="376">
        <v>1789</v>
      </c>
      <c r="G188" s="376"/>
      <c r="H188" s="398">
        <v>266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35"/>
      <c r="E189" s="381">
        <f>E187-E188</f>
        <v>11</v>
      </c>
      <c r="F189" s="381">
        <f>F187-F188</f>
        <v>1120</v>
      </c>
      <c r="G189" s="381"/>
      <c r="H189" s="399">
        <f>H187-H188</f>
        <v>1116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36">
        <v>11</v>
      </c>
      <c r="E190" s="382"/>
      <c r="F190" s="353">
        <v>2.7336999999999998</v>
      </c>
      <c r="G190" s="353">
        <f>D190-F190</f>
        <v>8.2663000000000011</v>
      </c>
      <c r="H190" s="400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34"/>
      <c r="E191" s="352">
        <v>1</v>
      </c>
      <c r="F191" s="352">
        <v>32</v>
      </c>
      <c r="G191" s="352">
        <f>D191-F191</f>
        <v>-32</v>
      </c>
      <c r="H191" s="397">
        <v>25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383</v>
      </c>
      <c r="F192" s="253">
        <f>F180+F186+F187+F190+F191</f>
        <v>24634.7035</v>
      </c>
      <c r="G192" s="253">
        <f>G180+G186+G187+G190+G191</f>
        <v>9109.2965000000004</v>
      </c>
      <c r="H192" s="401">
        <f>H180+H186+H187+H190+H191</f>
        <v>24036.387800000004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28" t="s">
        <v>1</v>
      </c>
      <c r="C197" s="429"/>
      <c r="D197" s="429"/>
      <c r="E197" s="429"/>
      <c r="F197" s="429"/>
      <c r="G197" s="429"/>
      <c r="H197" s="429"/>
      <c r="I197" s="429"/>
      <c r="J197" s="429"/>
      <c r="K197" s="430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21" t="s">
        <v>2</v>
      </c>
      <c r="D199" s="422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25" t="s">
        <v>8</v>
      </c>
      <c r="C207" s="426"/>
      <c r="D207" s="426"/>
      <c r="E207" s="426"/>
      <c r="F207" s="426"/>
      <c r="G207" s="426"/>
      <c r="H207" s="426"/>
      <c r="I207" s="426"/>
      <c r="J207" s="426"/>
      <c r="K207" s="427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29</v>
      </c>
      <c r="F209" s="81" t="str">
        <f>F20</f>
        <v>LANDET KVANTUM T.O.M UKE 29</v>
      </c>
      <c r="G209" s="81" t="str">
        <f>H20</f>
        <v>RESTKVOTER</v>
      </c>
      <c r="H209" s="108" t="str">
        <f>I20</f>
        <v>LANDET KVANTUM T.O.M. UKE 29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19</v>
      </c>
      <c r="F210" s="233">
        <v>633</v>
      </c>
      <c r="G210" s="233"/>
      <c r="H210" s="285">
        <v>624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150</v>
      </c>
      <c r="F211" s="233">
        <v>1681</v>
      </c>
      <c r="G211" s="233"/>
      <c r="H211" s="285">
        <v>1473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32</v>
      </c>
      <c r="G213" s="234"/>
      <c r="H213" s="286">
        <v>25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169</v>
      </c>
      <c r="F214" s="235">
        <f>SUM(F210:F213)</f>
        <v>2351.8515000000002</v>
      </c>
      <c r="G214" s="235">
        <f>D214-F214</f>
        <v>2823.1484999999998</v>
      </c>
      <c r="H214" s="262">
        <f>H210+H211+H212+H213</f>
        <v>2123.2323000000001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29
&amp;"-,Normal"&amp;11(iht. motatte landings- og sluttsedler fra fiskesalgslagene; alle tallstørrelser i hele tonn)&amp;R21.07.2015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UKE_29_2015</vt:lpstr>
      <vt:lpstr>UKE_29_2015!Utskriftsområde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2015-07-21T08:07:31Z</cp:lastPrinted>
  <dcterms:created xsi:type="dcterms:W3CDTF">2011-07-06T12:13:20Z</dcterms:created>
  <dcterms:modified xsi:type="dcterms:W3CDTF">2015-07-21T08:14:42Z</dcterms:modified>
</cp:coreProperties>
</file>