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12_2016" sheetId="1" r:id="rId1"/>
  </sheets>
  <definedNames>
    <definedName name="Z_14D440E4_F18A_4F78_9989_38C1B133222D_.wvu.Cols" localSheetId="0" hidden="1">UKE_12_2016!#REF!</definedName>
    <definedName name="Z_14D440E4_F18A_4F78_9989_38C1B133222D_.wvu.PrintArea" localSheetId="0" hidden="1">UKE_12_2016!$B$1:$M$213</definedName>
    <definedName name="Z_14D440E4_F18A_4F78_9989_38C1B133222D_.wvu.Rows" localSheetId="0" hidden="1">UKE_12_2016!$325:$1048576,UKE_12_2016!$214:$324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60" i="1" l="1"/>
  <c r="E210" i="1"/>
  <c r="F33" i="1"/>
  <c r="G33" i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F66" i="1" s="1"/>
  <c r="H160" i="1" l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<sst xmlns="http://schemas.openxmlformats.org/spreadsheetml/2006/main" count="227" uniqueCount="111">
  <si>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</si>
  <si>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</si>
  <si>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</si>
  <si>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</si>
  <si>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</si>
  <si>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</si>
  <si>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</si>
  <si>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</si>
  <si>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</si>
  <si>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</si>
  <si>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</si>
  <si>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</si>
  <si>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</si>
  <si>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</si>
  <si>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</si>
  <si>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</si>
  <si>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</si>
  <si>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</si>
  <si>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</si>
  <si>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</si>
  <si>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</si>
  <si>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</si>
  <si>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</si>
  <si>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</si>
  <si>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</si>
  <si>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</si>
  <si>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</si>
  <si>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</si>
  <si>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</si>
  <si>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</si>
  <si>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</si>
  <si>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</si>
  <si>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</si>
  <si>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</si>
  <si>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</si>
  <si>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</si>
  <si>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</si>
  <si>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</si>
  <si>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</si>
  <si>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</si>
  <si>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</si>
  <si>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</si>
  <si>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</si>
  <si>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</si>
  <si>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</si>
  <si>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</si>
  <si>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</si>
  <si>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</si>
  <si>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</si>
  <si>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</si>
  <si>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</si>
  <si>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</si>
  <si>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</si>
  <si>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</si>
  <si>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</si>
  <si>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</si>
  <si>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</si>
  <si>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</si>
  <si>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</si>
  <si>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</si>
  <si>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</si>
  <si>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</si>
  <si>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</si>
  <si>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</si>
  <si>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</si>
  <si>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</si>
  <si>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</si>
  <si>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</si>
  <si>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</si>
  <si>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</si>
  <si>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</si>
  <si>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</si>
  <si>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</si>
  <si>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</si>
  <si>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</si>
  <si>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</si>
  <si>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</si>
  <si>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</si>
  <si>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</si>
  <si>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</si>
  <si>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</si>
  <si>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</si>
  <si>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</si>
  <si>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</si>
  <si>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</si>
  <si>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</si>
  <si>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</si>
  <si>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</si>
  <si>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</si>
  <si>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</si>
  <si>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</si>
  <si>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</si>
  <si>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</si>
  <si>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</si>
  <si>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</si>
  <si>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</si>
  <si>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</si>
  <si>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</si>
  <si>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</si>
  <si>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</si>
  <si>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</si>
  <si>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</si>
  <si>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</si>
  <si>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</si>
  <si>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</si>
  <si>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r>
      <t>2</t>
    </r>
    <r>
      <rPr>
        <sz val="9"/>
        <color theme="1"/>
        <rFont val="Calibri"/>
        <family val="2"/>
      </rPr>
      <t xml:space="preserve"> Registrert rekreasjonsfiske utgjør 147 tonn, men det legges til grunn at hele avsetningen tas</t>
    </r>
  </si>
  <si>
    <t>LANDET KVANTUM UKE 13</t>
  </si>
  <si>
    <t>LANDET KVANTUM T.O.M UKE 13</t>
  </si>
  <si>
    <t>LANDET KVANTUM T.O.M. UKE 13 2015</t>
  </si>
  <si>
    <r>
      <t xml:space="preserve">3 </t>
    </r>
    <r>
      <rPr>
        <sz val="9"/>
        <color theme="1"/>
        <rFont val="Calibri"/>
        <family val="2"/>
      </rPr>
      <t>Registrert rekreasjonsfiske utgjør 575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</si>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</sst>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8" fillId="0" borderId="69" xfId="0" applyNumberFormat="1" applyFont="1" applyFill="1" applyBorder="1" applyAlignment="1">
      <alignment vertical="center" wrapText="1"/>
    </xf>
    <xf numFmtId="3" fontId="8" fillId="0" borderId="70" xfId="0" applyNumberFormat="1" applyFont="1" applyFill="1" applyBorder="1" applyAlignment="1">
      <alignment vertical="center" wrapText="1"/>
    </xf>
    <xf numFmtId="3" fontId="8" fillId="0" borderId="64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8" fillId="0" borderId="29" xfId="0" applyNumberFormat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84" xfId="0" applyNumberFormat="1" applyFont="1" applyFill="1" applyBorder="1" applyAlignment="1">
      <alignment vertical="center"/>
    </xf>
    <xf numFmtId="3" fontId="0" fillId="0" borderId="85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49" t="s">
        <v>87</v>
      </c>
      <c r="C2" s="350"/>
      <c r="D2" s="350"/>
      <c r="E2" s="350"/>
      <c r="F2" s="350"/>
      <c r="G2" s="350"/>
      <c r="H2" s="350"/>
      <c r="I2" s="350"/>
      <c r="J2" s="350"/>
      <c r="K2" s="351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52"/>
      <c r="C7" s="353"/>
      <c r="D7" s="353"/>
      <c r="E7" s="353"/>
      <c r="F7" s="353"/>
      <c r="G7" s="353"/>
      <c r="H7" s="353"/>
      <c r="I7" s="353"/>
      <c r="J7" s="353"/>
      <c r="K7" s="354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55" t="s">
        <v>2</v>
      </c>
      <c r="D9" s="356"/>
      <c r="E9" s="355" t="s">
        <v>20</v>
      </c>
      <c r="F9" s="356"/>
      <c r="G9" s="355" t="s">
        <v>21</v>
      </c>
      <c r="H9" s="356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57" t="s">
        <v>8</v>
      </c>
      <c r="C18" s="358"/>
      <c r="D18" s="358"/>
      <c r="E18" s="358"/>
      <c r="F18" s="358"/>
      <c r="G18" s="358"/>
      <c r="H18" s="358"/>
      <c r="I18" s="358"/>
      <c r="J18" s="358"/>
      <c r="K18" s="359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106</v>
      </c>
      <c r="G20" s="208" t="s">
        <v>107</v>
      </c>
      <c r="H20" s="208" t="s">
        <v>100</v>
      </c>
      <c r="I20" s="208" t="s">
        <v>75</v>
      </c>
      <c r="J20" s="209" t="s">
        <v>108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2664.5589999999997</v>
      </c>
      <c r="G21" s="252">
        <f>G22+G23</f>
        <v>31760.893799999998</v>
      </c>
      <c r="H21" s="252"/>
      <c r="I21" s="252">
        <f>I23+I22</f>
        <v>100047.10620000001</v>
      </c>
      <c r="J21" s="259">
        <f>J23+J22</f>
        <v>21963.610299999997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2661.4479999999999</v>
      </c>
      <c r="G22" s="256">
        <v>31302.351299999998</v>
      </c>
      <c r="H22" s="256"/>
      <c r="I22" s="256">
        <f>E22-G22</f>
        <v>99755.648700000005</v>
      </c>
      <c r="J22" s="260">
        <v>21633.583299999998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3.1110000000000002</v>
      </c>
      <c r="G23" s="257">
        <v>458.54250000000002</v>
      </c>
      <c r="H23" s="257"/>
      <c r="I23" s="257">
        <f>E23-G23</f>
        <v>291.45749999999998</v>
      </c>
      <c r="J23" s="261">
        <v>330.02699999999999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12570.740399999999</v>
      </c>
      <c r="G24" s="252">
        <f>G25+G31+G32</f>
        <v>171767.92874999999</v>
      </c>
      <c r="H24" s="252"/>
      <c r="I24" s="252">
        <f>I25+I31+I32</f>
        <v>87336.071250000008</v>
      </c>
      <c r="J24" s="259">
        <f>J25+J31+J32</f>
        <v>165452.34210000001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8868.9188999999988</v>
      </c>
      <c r="G25" s="253">
        <f>G26+G27+G28+G29</f>
        <v>141353.66725</v>
      </c>
      <c r="H25" s="253"/>
      <c r="I25" s="253">
        <f>I26+I27+I28+I29+I30</f>
        <v>58841.332750000001</v>
      </c>
      <c r="J25" s="262">
        <f>J26+J27+J28+J29+J30</f>
        <v>141209.889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2820.3766999999998</v>
      </c>
      <c r="G26" s="248">
        <v>39011.9588</v>
      </c>
      <c r="H26" s="248"/>
      <c r="I26" s="248">
        <f>E26-G26+H26</f>
        <v>7275.0411999999997</v>
      </c>
      <c r="J26" s="250">
        <v>42955.128100000002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2092.6264999999999</v>
      </c>
      <c r="G27" s="248">
        <v>40807.227299999999</v>
      </c>
      <c r="H27" s="248"/>
      <c r="I27" s="248">
        <f>E27-G27+H27</f>
        <v>8391.7727000000014</v>
      </c>
      <c r="J27" s="250">
        <v>41004.303099999997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1976.9353000000001</v>
      </c>
      <c r="G28" s="248">
        <v>35600.3102</v>
      </c>
      <c r="H28" s="248"/>
      <c r="I28" s="248">
        <f>E28-G28+H28</f>
        <v>18967.6898</v>
      </c>
      <c r="J28" s="250">
        <v>35390.098850000002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1978.9803999999999</v>
      </c>
      <c r="G29" s="248">
        <v>25934.17095</v>
      </c>
      <c r="H29" s="248"/>
      <c r="I29" s="248">
        <f>E29-G29+H29</f>
        <v>8894.8290500000003</v>
      </c>
      <c r="J29" s="250">
        <v>21860.358950000002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0</v>
      </c>
      <c r="H30" s="248"/>
      <c r="I30" s="248">
        <f>E30-G30</f>
        <v>15312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900.49260000000004</v>
      </c>
      <c r="G31" s="253">
        <v>9755.4838</v>
      </c>
      <c r="H31" s="253"/>
      <c r="I31" s="253">
        <f>E31-G31</f>
        <v>24120.516199999998</v>
      </c>
      <c r="J31" s="262">
        <v>7032.527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2801.3289</v>
      </c>
      <c r="G32" s="253">
        <f>G33</f>
        <v>20658.777699999999</v>
      </c>
      <c r="H32" s="253"/>
      <c r="I32" s="253">
        <f>I33+I34</f>
        <v>4374.2223000000013</v>
      </c>
      <c r="J32" s="262">
        <f>J33</f>
        <v>17209.926100000001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3032.3289-F37</f>
        <v>2801.3289</v>
      </c>
      <c r="G33" s="248">
        <f>20889.7777-G37</f>
        <v>20658.777699999999</v>
      </c>
      <c r="H33" s="248"/>
      <c r="I33" s="248">
        <f>E33-G33+H33</f>
        <v>2274.2223000000013</v>
      </c>
      <c r="J33" s="250">
        <v>17209.926100000001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0</v>
      </c>
      <c r="H34" s="258"/>
      <c r="I34" s="258">
        <f t="shared" ref="I34:I39" si="0">E34-G34</f>
        <v>2100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>
        <v>76.781000000000006</v>
      </c>
      <c r="G35" s="249">
        <v>1019.71075</v>
      </c>
      <c r="H35" s="249"/>
      <c r="I35" s="249">
        <f t="shared" si="0"/>
        <v>2980.2892499999998</v>
      </c>
      <c r="J35" s="251">
        <v>1019.5102000000001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21.254999999999999</v>
      </c>
      <c r="G36" s="249">
        <v>306.64929999999998</v>
      </c>
      <c r="H36" s="249"/>
      <c r="I36" s="249">
        <f t="shared" si="0"/>
        <v>400.35070000000002</v>
      </c>
      <c r="J36" s="251">
        <v>211.50110000000001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231</v>
      </c>
      <c r="G37" s="249">
        <v>231</v>
      </c>
      <c r="H37" s="249"/>
      <c r="I37" s="249">
        <f t="shared" si="0"/>
        <v>2769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92.102699999999999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49.592000000002372</v>
      </c>
      <c r="G39" s="249">
        <v>198.13250000000698</v>
      </c>
      <c r="H39" s="249"/>
      <c r="I39" s="249">
        <f t="shared" si="0"/>
        <v>-198.13250000000698</v>
      </c>
      <c r="J39" s="251">
        <v>435.30730000001495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15706.0301</v>
      </c>
      <c r="G40" s="211">
        <f>G21+G24+G35+G36+G37+G38+G39</f>
        <v>212284.31509999998</v>
      </c>
      <c r="H40" s="211">
        <f>H26+H27+H28+H29+H33</f>
        <v>0</v>
      </c>
      <c r="I40" s="211">
        <f>I21+I24+I35+I36+I37+I38+I39</f>
        <v>193334.68490000002</v>
      </c>
      <c r="J40" s="223">
        <f>J21+J24+J35+J36+J37+J38+J39</f>
        <v>196082.27100000001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109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52" t="s">
        <v>1</v>
      </c>
      <c r="C47" s="353"/>
      <c r="D47" s="353"/>
      <c r="E47" s="353"/>
      <c r="F47" s="353"/>
      <c r="G47" s="353"/>
      <c r="H47" s="353"/>
      <c r="I47" s="353"/>
      <c r="J47" s="353"/>
      <c r="K47" s="354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71" t="s">
        <v>2</v>
      </c>
      <c r="D49" s="372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57" t="s">
        <v>8</v>
      </c>
      <c r="C55" s="358"/>
      <c r="D55" s="358"/>
      <c r="E55" s="358"/>
      <c r="F55" s="358"/>
      <c r="G55" s="358"/>
      <c r="H55" s="358"/>
      <c r="I55" s="358"/>
      <c r="J55" s="358"/>
      <c r="K55" s="359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13</v>
      </c>
      <c r="F56" s="208" t="str">
        <f>G20</f>
        <v>LANDET KVANTUM T.O.M UKE 13</v>
      </c>
      <c r="G56" s="208" t="str">
        <f>I20</f>
        <v>RESTKVOTER</v>
      </c>
      <c r="H56" s="209" t="str">
        <f>J20</f>
        <v>LANDET KVANTUM T.O.M. UKE 13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64"/>
      <c r="E57" s="381">
        <v>13.710699999999999</v>
      </c>
      <c r="F57" s="379">
        <v>82.3643</v>
      </c>
      <c r="G57" s="369"/>
      <c r="H57" s="383">
        <v>83.86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65"/>
      <c r="E58" s="381">
        <v>3.9411</v>
      </c>
      <c r="F58" s="379">
        <v>146.56110000000001</v>
      </c>
      <c r="G58" s="369"/>
      <c r="H58" s="383">
        <v>229.04409999999999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66"/>
      <c r="E59" s="382">
        <v>7.7249999999999996</v>
      </c>
      <c r="F59" s="380">
        <v>20.414000000000001</v>
      </c>
      <c r="G59" s="370"/>
      <c r="H59" s="384">
        <v>37.293500000000002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0</v>
      </c>
      <c r="F60" s="252">
        <f>F61+F62+F63</f>
        <v>15.2896</v>
      </c>
      <c r="G60" s="252">
        <f>D60-F60</f>
        <v>6584.7103999999999</v>
      </c>
      <c r="H60" s="259">
        <f>H61+H62+H63</f>
        <v>10.147399999999999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/>
      <c r="F61" s="248">
        <v>1.8379000000000001</v>
      </c>
      <c r="G61" s="248"/>
      <c r="H61" s="250">
        <v>1.4593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/>
      <c r="F62" s="248">
        <v>4.3897000000000004</v>
      </c>
      <c r="G62" s="248"/>
      <c r="H62" s="250">
        <v>3.7008999999999999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>
        <v>0</v>
      </c>
      <c r="F63" s="258">
        <v>9.0619999999999994</v>
      </c>
      <c r="G63" s="258"/>
      <c r="H63" s="263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249">
        <v>1</v>
      </c>
      <c r="G64" s="249">
        <f>D64-F64</f>
        <v>79</v>
      </c>
      <c r="H64" s="251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/>
      <c r="F65" s="264">
        <v>0.72269999999997481</v>
      </c>
      <c r="G65" s="264"/>
      <c r="H65" s="340">
        <v>0.54940000000004829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7">
        <v>11205</v>
      </c>
      <c r="E66" s="215">
        <f>E57+E58+E59+E60+E64+E65</f>
        <v>25.376799999999996</v>
      </c>
      <c r="F66" s="215">
        <f>F57+F58+F59+F60+F64+F65</f>
        <v>266.35169999999999</v>
      </c>
      <c r="G66" s="215">
        <f>D66-F66</f>
        <v>10938.648300000001</v>
      </c>
      <c r="H66" s="212">
        <f>H57+H58+H59+H60+H64+H65</f>
        <v>365.37460000000004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67"/>
      <c r="D67" s="367"/>
      <c r="E67" s="367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52" t="s">
        <v>1</v>
      </c>
      <c r="C72" s="353"/>
      <c r="D72" s="353"/>
      <c r="E72" s="353"/>
      <c r="F72" s="353"/>
      <c r="G72" s="353"/>
      <c r="H72" s="353"/>
      <c r="I72" s="353"/>
      <c r="J72" s="353"/>
      <c r="K72" s="354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55" t="s">
        <v>2</v>
      </c>
      <c r="D74" s="356"/>
      <c r="E74" s="355" t="s">
        <v>20</v>
      </c>
      <c r="F74" s="360"/>
      <c r="G74" s="355" t="s">
        <v>21</v>
      </c>
      <c r="H74" s="356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68"/>
      <c r="D80" s="368"/>
      <c r="E80" s="368"/>
      <c r="F80" s="368"/>
      <c r="G80" s="368"/>
      <c r="H80" s="368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68"/>
      <c r="D81" s="368"/>
      <c r="E81" s="368"/>
      <c r="F81" s="368"/>
      <c r="G81" s="368"/>
      <c r="H81" s="368"/>
      <c r="I81" s="287"/>
      <c r="J81" s="287"/>
      <c r="K81" s="284"/>
      <c r="L81" s="287"/>
      <c r="M81" s="125"/>
    </row>
    <row r="82" spans="1:13" ht="14.1" customHeight="1" x14ac:dyDescent="0.25">
      <c r="B82" s="361" t="s">
        <v>8</v>
      </c>
      <c r="C82" s="362"/>
      <c r="D82" s="362"/>
      <c r="E82" s="362"/>
      <c r="F82" s="362"/>
      <c r="G82" s="362"/>
      <c r="H82" s="362"/>
      <c r="I82" s="362"/>
      <c r="J82" s="362"/>
      <c r="K82" s="363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13</v>
      </c>
      <c r="G84" s="208" t="str">
        <f>G20</f>
        <v>LANDET KVANTUM T.O.M UKE 13</v>
      </c>
      <c r="H84" s="208" t="str">
        <f>I20</f>
        <v>RESTKVOTER</v>
      </c>
      <c r="I84" s="209" t="str">
        <f>J20</f>
        <v>LANDET KVANTUM T.O.M. UKE 13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2545.8442</v>
      </c>
      <c r="G85" s="252">
        <f>G86+G87</f>
        <v>18978.544099999999</v>
      </c>
      <c r="H85" s="252">
        <f>H86+H87</f>
        <v>31203.455900000001</v>
      </c>
      <c r="I85" s="259">
        <f>I86+I87</f>
        <v>9215.7259999999987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2542.5920000000001</v>
      </c>
      <c r="G86" s="256">
        <v>18827.292300000001</v>
      </c>
      <c r="H86" s="256">
        <f>E86-G86</f>
        <v>30604.707699999999</v>
      </c>
      <c r="I86" s="260">
        <v>8932.6067999999996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>
        <v>3.2522000000000002</v>
      </c>
      <c r="G87" s="257">
        <v>151.2518</v>
      </c>
      <c r="H87" s="257">
        <f>E87-G87</f>
        <v>598.7482</v>
      </c>
      <c r="I87" s="261">
        <v>283.11919999999998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455.01319999999998</v>
      </c>
      <c r="G88" s="290">
        <f t="shared" si="1"/>
        <v>22955.999499999998</v>
      </c>
      <c r="H88" s="290">
        <f>H89+H95+H96</f>
        <v>55378.000500000002</v>
      </c>
      <c r="I88" s="332">
        <f t="shared" si="1"/>
        <v>15727.259300000002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232.7407</v>
      </c>
      <c r="G89" s="253">
        <f>G90+G91+G92+G93+G94</f>
        <v>18348.9516</v>
      </c>
      <c r="H89" s="253">
        <f>H90+H91+H92+H93+H94</f>
        <v>39867.0484</v>
      </c>
      <c r="I89" s="262">
        <f>I90+I91+I92+I93</f>
        <v>11986.938900000001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46.052900000000001</v>
      </c>
      <c r="G90" s="248">
        <v>2782.5174999999999</v>
      </c>
      <c r="H90" s="248">
        <f t="shared" ref="H90:H99" si="2">E90-G90</f>
        <v>12383.4825</v>
      </c>
      <c r="I90" s="250">
        <v>1955.5018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54.226999999999997</v>
      </c>
      <c r="G91" s="248">
        <v>4452.1028999999999</v>
      </c>
      <c r="H91" s="248">
        <f t="shared" si="2"/>
        <v>8102.8971000000001</v>
      </c>
      <c r="I91" s="250">
        <v>2804.1464000000001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28.7865</v>
      </c>
      <c r="G92" s="248">
        <v>5516.3112000000001</v>
      </c>
      <c r="H92" s="248">
        <f t="shared" si="2"/>
        <v>10348.6888</v>
      </c>
      <c r="I92" s="250">
        <v>4059.4571999999998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103.6743</v>
      </c>
      <c r="G93" s="248">
        <v>5598.02</v>
      </c>
      <c r="H93" s="248">
        <f t="shared" si="2"/>
        <v>3031.9799999999996</v>
      </c>
      <c r="I93" s="250">
        <v>3167.8335000000002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>
        <v>174.1037</v>
      </c>
      <c r="G95" s="253">
        <v>3585.9708000000001</v>
      </c>
      <c r="H95" s="253">
        <f t="shared" si="2"/>
        <v>10074.029200000001</v>
      </c>
      <c r="I95" s="262">
        <v>2729.5722999999998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48.168799999999997</v>
      </c>
      <c r="G96" s="293">
        <v>1021.0771</v>
      </c>
      <c r="H96" s="293">
        <f t="shared" si="2"/>
        <v>5436.9228999999996</v>
      </c>
      <c r="I96" s="304">
        <v>1010.7481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>
        <v>0.22339999999999999</v>
      </c>
      <c r="G97" s="249">
        <v>23.312999999999999</v>
      </c>
      <c r="H97" s="249">
        <f t="shared" si="2"/>
        <v>349.68700000000001</v>
      </c>
      <c r="I97" s="251">
        <v>30.020700000000001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5.5900999999999996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/>
      <c r="G99" s="249">
        <v>50.187400000002526</v>
      </c>
      <c r="H99" s="249">
        <f t="shared" si="2"/>
        <v>-50.187400000002526</v>
      </c>
      <c r="I99" s="251">
        <v>32.476900000001478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7">
        <f t="shared" ref="D100:I100" si="3">D85+D88+D97+D98+D99</f>
        <v>118700</v>
      </c>
      <c r="E100" s="237">
        <f t="shared" si="3"/>
        <v>129189</v>
      </c>
      <c r="F100" s="239">
        <f t="shared" si="3"/>
        <v>3006.6708999999996</v>
      </c>
      <c r="G100" s="239">
        <f t="shared" si="3"/>
        <v>42308.044000000002</v>
      </c>
      <c r="H100" s="239">
        <f>H85+H88+H97+H98+H99</f>
        <v>86880.956000000006</v>
      </c>
      <c r="I100" s="212">
        <f t="shared" si="3"/>
        <v>25305.482900000003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110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52" t="s">
        <v>1</v>
      </c>
      <c r="C107" s="353"/>
      <c r="D107" s="353"/>
      <c r="E107" s="353"/>
      <c r="F107" s="353"/>
      <c r="G107" s="353"/>
      <c r="H107" s="353"/>
      <c r="I107" s="353"/>
      <c r="J107" s="353"/>
      <c r="K107" s="354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55" t="s">
        <v>2</v>
      </c>
      <c r="D109" s="356"/>
      <c r="E109" s="355" t="s">
        <v>20</v>
      </c>
      <c r="F109" s="356"/>
      <c r="G109" s="355" t="s">
        <v>21</v>
      </c>
      <c r="H109" s="356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57" t="s">
        <v>8</v>
      </c>
      <c r="C116" s="358"/>
      <c r="D116" s="358"/>
      <c r="E116" s="358"/>
      <c r="F116" s="358"/>
      <c r="G116" s="358"/>
      <c r="H116" s="358"/>
      <c r="I116" s="358"/>
      <c r="J116" s="358"/>
      <c r="K116" s="359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13</v>
      </c>
      <c r="F118" s="208" t="str">
        <f>G20</f>
        <v>LANDET KVANTUM T.O.M UKE 13</v>
      </c>
      <c r="G118" s="208" t="str">
        <f>I20</f>
        <v>RESTKVOTER</v>
      </c>
      <c r="H118" s="209" t="str">
        <f>J20</f>
        <v>LANDET KVANTUM T.O.M. UKE 13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715.18730000000005</v>
      </c>
      <c r="F119" s="252">
        <f>F120+F121+F122</f>
        <v>9630.6700999999994</v>
      </c>
      <c r="G119" s="252">
        <f>G120+G121+G122</f>
        <v>35269.329899999997</v>
      </c>
      <c r="H119" s="259">
        <f>H120+H121+H122</f>
        <v>19127.542100000002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676.05250000000001</v>
      </c>
      <c r="F120" s="256">
        <v>7118.3279000000002</v>
      </c>
      <c r="G120" s="256">
        <f>D120-F120</f>
        <v>28801.6721</v>
      </c>
      <c r="H120" s="260">
        <v>17595.330900000001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39.134799999999998</v>
      </c>
      <c r="F121" s="256">
        <v>2512.3422</v>
      </c>
      <c r="G121" s="256">
        <f>D121-F121</f>
        <v>5967.6578</v>
      </c>
      <c r="H121" s="260">
        <v>1532.2112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592.42079999999999</v>
      </c>
      <c r="F123" s="341">
        <v>1122.7538</v>
      </c>
      <c r="G123" s="341">
        <f>D123-F123</f>
        <v>29214.246200000001</v>
      </c>
      <c r="H123" s="345">
        <v>2643.1268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1010.1966</v>
      </c>
      <c r="F124" s="249">
        <f>F133+F130+F125</f>
        <v>27078.805699999997</v>
      </c>
      <c r="G124" s="249">
        <f>D124-F124</f>
        <v>19034.194300000003</v>
      </c>
      <c r="H124" s="251">
        <f>H125+H130+H133</f>
        <v>22393.757900000001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456.17020000000002</v>
      </c>
      <c r="F125" s="342">
        <f>F126+F127+F129+F128</f>
        <v>21027.730299999999</v>
      </c>
      <c r="G125" s="342">
        <f>G126+G127+G128+G129</f>
        <v>13557.269700000001</v>
      </c>
      <c r="H125" s="346">
        <f>H126+H127+H128+H129</f>
        <v>16129.139200000001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52.144500000000001</v>
      </c>
      <c r="F126" s="248">
        <v>3102.2919000000002</v>
      </c>
      <c r="G126" s="248">
        <f t="shared" ref="G126:G129" si="4">D126-F126</f>
        <v>6685.7080999999998</v>
      </c>
      <c r="H126" s="250">
        <v>2057.3350999999998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91.407200000000003</v>
      </c>
      <c r="F127" s="248">
        <v>6236.4934000000003</v>
      </c>
      <c r="G127" s="248">
        <f t="shared" si="4"/>
        <v>2755.5065999999997</v>
      </c>
      <c r="H127" s="250">
        <v>4841.5218000000004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160.69239999999999</v>
      </c>
      <c r="F128" s="248">
        <v>7033.9079000000002</v>
      </c>
      <c r="G128" s="248">
        <f t="shared" si="4"/>
        <v>1923.0920999999998</v>
      </c>
      <c r="H128" s="250">
        <v>4665.1234999999997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151.92609999999999</v>
      </c>
      <c r="F129" s="248">
        <v>4655.0370999999996</v>
      </c>
      <c r="G129" s="248">
        <f t="shared" si="4"/>
        <v>2192.9629000000004</v>
      </c>
      <c r="H129" s="250">
        <v>4565.1588000000002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499.2466</v>
      </c>
      <c r="F130" s="253">
        <f>F131+F132</f>
        <v>3669.8935000000001</v>
      </c>
      <c r="G130" s="253">
        <f>D130-F130</f>
        <v>1402.1064999999999</v>
      </c>
      <c r="H130" s="262">
        <f>H131+H132</f>
        <v>4326.9871999999996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>
        <v>499.2466</v>
      </c>
      <c r="F131" s="343">
        <v>3669.8935000000001</v>
      </c>
      <c r="G131" s="343"/>
      <c r="H131" s="347">
        <v>4326.9871999999996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54.779800000000002</v>
      </c>
      <c r="F133" s="293">
        <v>2381.1819</v>
      </c>
      <c r="G133" s="293">
        <f>D133-F133</f>
        <v>4074.8181</v>
      </c>
      <c r="H133" s="304">
        <v>1937.6315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5.1094999999999997</v>
      </c>
      <c r="G134" s="344">
        <f>D134-F134</f>
        <v>244.8905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8.7010000000000005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/>
      <c r="F137" s="264">
        <v>11.498800000001211</v>
      </c>
      <c r="G137" s="264">
        <f>D137-F137</f>
        <v>-11.498800000001211</v>
      </c>
      <c r="H137" s="340">
        <v>28.561300000001211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2326.5056999999997</v>
      </c>
      <c r="F138" s="215">
        <f>F119+F123+F124+F134+F135+F136+F137</f>
        <v>39848.837899999999</v>
      </c>
      <c r="G138" s="215">
        <f>G119+G123+G124+G134+G135+G136+G137</f>
        <v>84101.162100000001</v>
      </c>
      <c r="H138" s="212">
        <f>H119+H123+H124+H134+H135+H136+H137</f>
        <v>46197.077600000004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105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71" t="s">
        <v>2</v>
      </c>
      <c r="D147" s="372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13</v>
      </c>
      <c r="F156" s="73" t="str">
        <f>G20</f>
        <v>LANDET KVANTUM T.O.M UKE 13</v>
      </c>
      <c r="G156" s="73" t="str">
        <f>I20</f>
        <v>RESTKVOTER</v>
      </c>
      <c r="H156" s="96" t="str">
        <f>J20</f>
        <v>LANDET KVANTUM T.O.M. UKE 13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15.779</v>
      </c>
      <c r="F157" s="197">
        <v>329.53210000000001</v>
      </c>
      <c r="G157" s="197">
        <f>D157-F157</f>
        <v>17157.4679</v>
      </c>
      <c r="H157" s="235">
        <v>174.32429999999999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2</v>
      </c>
      <c r="G158" s="197">
        <f>D158-F158</f>
        <v>98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15.779</v>
      </c>
      <c r="F160" s="199">
        <f>SUM(F157:F159)</f>
        <v>331.53210000000001</v>
      </c>
      <c r="G160" s="199">
        <f>D160-F160</f>
        <v>17268.4679</v>
      </c>
      <c r="H160" s="222">
        <f>SUM(H157:H159)</f>
        <v>175.32429999999999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76" t="s">
        <v>1</v>
      </c>
      <c r="C163" s="377"/>
      <c r="D163" s="377"/>
      <c r="E163" s="377"/>
      <c r="F163" s="377"/>
      <c r="G163" s="377"/>
      <c r="H163" s="377"/>
      <c r="I163" s="377"/>
      <c r="J163" s="377"/>
      <c r="K163" s="378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71" t="s">
        <v>2</v>
      </c>
      <c r="D165" s="372"/>
      <c r="E165" s="371" t="s">
        <v>58</v>
      </c>
      <c r="F165" s="372"/>
      <c r="G165" s="371" t="s">
        <v>59</v>
      </c>
      <c r="H165" s="372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73" t="s">
        <v>8</v>
      </c>
      <c r="C174" s="374"/>
      <c r="D174" s="374"/>
      <c r="E174" s="374"/>
      <c r="F174" s="374"/>
      <c r="G174" s="374"/>
      <c r="H174" s="374"/>
      <c r="I174" s="374"/>
      <c r="J174" s="374"/>
      <c r="K174" s="375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13</v>
      </c>
      <c r="F176" s="73" t="str">
        <f>G20</f>
        <v>LANDET KVANTUM T.O.M UKE 13</v>
      </c>
      <c r="G176" s="73" t="str">
        <f>I20</f>
        <v>RESTKVOTER</v>
      </c>
      <c r="H176" s="96" t="str">
        <f>J20</f>
        <v>LANDET KVANTUM T.O.M. UKE 13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85">
        <f>E178+E179+E180+E181</f>
        <v>879.26859999999988</v>
      </c>
      <c r="F177" s="385">
        <f>F178+F179+F180+F181</f>
        <v>10938.011200000001</v>
      </c>
      <c r="G177" s="385">
        <f>G178+G179+G180+G181</f>
        <v>9083.9887999999992</v>
      </c>
      <c r="H177" s="390">
        <f>H178+H179+H180+H181</f>
        <v>14178.7292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86">
        <v>752.2133</v>
      </c>
      <c r="F178" s="386">
        <v>9516.2733000000007</v>
      </c>
      <c r="G178" s="386">
        <f t="shared" ref="G178:G183" si="5">D178-F178</f>
        <v>1449.7266999999993</v>
      </c>
      <c r="H178" s="391">
        <v>11896.3249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86">
        <v>114.17270000000001</v>
      </c>
      <c r="F179" s="386">
        <v>227.6472</v>
      </c>
      <c r="G179" s="386">
        <f t="shared" si="5"/>
        <v>2626.3528000000001</v>
      </c>
      <c r="H179" s="391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86">
        <v>11.2158</v>
      </c>
      <c r="F180" s="386">
        <v>1157.8737000000001</v>
      </c>
      <c r="G180" s="386">
        <f t="shared" si="5"/>
        <v>268.1262999999999</v>
      </c>
      <c r="H180" s="391">
        <v>830.52160000000003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86">
        <v>1.6668000000000001</v>
      </c>
      <c r="F181" s="386">
        <v>36.216999999999999</v>
      </c>
      <c r="G181" s="386">
        <f t="shared" si="5"/>
        <v>4739.7830000000004</v>
      </c>
      <c r="H181" s="391">
        <v>19.7806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87">
        <v>11.56</v>
      </c>
      <c r="F182" s="387">
        <v>85.59</v>
      </c>
      <c r="G182" s="387">
        <f t="shared" si="5"/>
        <v>5414.41</v>
      </c>
      <c r="H182" s="392">
        <v>89.736699999999999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85">
        <v>13.702999999999999</v>
      </c>
      <c r="F183" s="385">
        <v>1370.568</v>
      </c>
      <c r="G183" s="385">
        <f t="shared" si="5"/>
        <v>6629.4319999999998</v>
      </c>
      <c r="H183" s="390">
        <v>2454.0129000000002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86"/>
      <c r="F184" s="386">
        <v>830.80169999999998</v>
      </c>
      <c r="G184" s="386"/>
      <c r="H184" s="391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88">
        <f>E183-E184</f>
        <v>13.702999999999999</v>
      </c>
      <c r="F185" s="388">
        <f>F183-F184</f>
        <v>539.7663</v>
      </c>
      <c r="G185" s="388"/>
      <c r="H185" s="393">
        <f>H183-H184</f>
        <v>798.06320000000028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89"/>
      <c r="F186" s="389"/>
      <c r="G186" s="389">
        <f>D186-F186</f>
        <v>10</v>
      </c>
      <c r="H186" s="394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22</v>
      </c>
      <c r="G187" s="338">
        <f>D187-F187</f>
        <v>-22</v>
      </c>
      <c r="H187" s="339">
        <v>12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904.5315999999998</v>
      </c>
      <c r="F188" s="215">
        <f>F177+F182+F183+F186+F187</f>
        <v>12416.1692</v>
      </c>
      <c r="G188" s="215">
        <f>G177+G182+G183+G186+G187</f>
        <v>21115.8308</v>
      </c>
      <c r="H188" s="212">
        <f>H177+H182+H183+H186+H187</f>
        <v>16737.212500000001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76" t="s">
        <v>1</v>
      </c>
      <c r="C193" s="377"/>
      <c r="D193" s="377"/>
      <c r="E193" s="377"/>
      <c r="F193" s="377"/>
      <c r="G193" s="377"/>
      <c r="H193" s="377"/>
      <c r="I193" s="377"/>
      <c r="J193" s="377"/>
      <c r="K193" s="378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71" t="s">
        <v>2</v>
      </c>
      <c r="D195" s="372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73" t="s">
        <v>8</v>
      </c>
      <c r="C203" s="374"/>
      <c r="D203" s="374"/>
      <c r="E203" s="374"/>
      <c r="F203" s="374"/>
      <c r="G203" s="374"/>
      <c r="H203" s="374"/>
      <c r="I203" s="374"/>
      <c r="J203" s="374"/>
      <c r="K203" s="375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13</v>
      </c>
      <c r="F205" s="73" t="str">
        <f>G20</f>
        <v>LANDET KVANTUM T.O.M UKE 13</v>
      </c>
      <c r="G205" s="73" t="str">
        <f>I20</f>
        <v>RESTKVOTER</v>
      </c>
      <c r="H205" s="96" t="str">
        <f>J20</f>
        <v>LANDET KVANTUM T.O.M. UKE 13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8.9954999999999998</v>
      </c>
      <c r="F206" s="197">
        <v>459.22489999999999</v>
      </c>
      <c r="G206" s="197"/>
      <c r="H206" s="235">
        <v>290.84969999999998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10.1175</v>
      </c>
      <c r="F207" s="197">
        <v>570.73429999999996</v>
      </c>
      <c r="G207" s="197"/>
      <c r="H207" s="235">
        <v>498.95280000000002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8</v>
      </c>
      <c r="G209" s="198"/>
      <c r="H209" s="236">
        <v>15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19.113</v>
      </c>
      <c r="F210" s="199">
        <f>SUM(F206:F209)</f>
        <v>1037.9592</v>
      </c>
      <c r="G210" s="199">
        <f>D210-F210</f>
        <v>4987.0407999999998</v>
      </c>
      <c r="H210" s="222">
        <f>H206+H207+H208+H209</f>
        <v>810.654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tonn)&amp;R5.4.2016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2016-04-05T06:55:48Z</cp:lastPrinted>
  <dcterms:created xsi:type="dcterms:W3CDTF">2011-07-06T12:13:20Z</dcterms:created>
  <dcterms:modified xsi:type="dcterms:W3CDTF">2016-04-05T06:58:04Z</dcterms:modified>
</cp:coreProperties>
</file>