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7\UKE 16\"/>
    </mc:Choice>
  </mc:AlternateContent>
  <bookViews>
    <workbookView xWindow="0" yWindow="0" windowWidth="28800" windowHeight="12432" tabRatio="413"/>
  </bookViews>
  <sheets>
    <sheet name="UKE_16_2017" sheetId="1" r:id="rId1"/>
  </sheets>
  <definedNames>
    <definedName name="Z_14D440E4_F18A_4F78_9989_38C1B133222D_.wvu.Cols" localSheetId="0" hidden="1">UKE_16_2017!#REF!</definedName>
    <definedName name="Z_14D440E4_F18A_4F78_9989_38C1B133222D_.wvu.PrintArea" localSheetId="0" hidden="1">UKE_16_2017!$B$1:$M$214</definedName>
    <definedName name="Z_14D440E4_F18A_4F78_9989_38C1B133222D_.wvu.Rows" localSheetId="0" hidden="1">UKE_16_2017!$326:$1048576,UKE_16_2017!$215:$325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H127" i="1" l="1"/>
  <c r="H98" i="1"/>
  <c r="G32" i="1" l="1"/>
  <c r="F32" i="1"/>
  <c r="J32" i="1" l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3" i="1"/>
  <c r="I30" i="1"/>
  <c r="I29" i="1"/>
  <c r="I28" i="1"/>
  <c r="I26" i="1"/>
  <c r="I23" i="1"/>
  <c r="I22" i="1"/>
  <c r="I31" i="1"/>
  <c r="I27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F124" i="1" s="1"/>
  <c r="E125" i="1"/>
  <c r="E124" i="1" s="1"/>
  <c r="D125" i="1"/>
  <c r="D124" i="1" s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G124" i="1" l="1"/>
  <c r="H124" i="1" s="1"/>
  <c r="H125" i="1"/>
  <c r="I138" i="1"/>
  <c r="G161" i="1"/>
  <c r="F138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H99" i="1" l="1"/>
  <c r="G24" i="1"/>
  <c r="G40" i="1" s="1"/>
  <c r="E99" i="1"/>
  <c r="G99" i="1"/>
  <c r="F24" i="1"/>
  <c r="F40" i="1" s="1"/>
  <c r="F99" i="1"/>
  <c r="J24" i="1"/>
  <c r="J40" i="1" s="1"/>
  <c r="I21" i="1"/>
  <c r="I40" i="1" s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<sst xmlns="http://schemas.openxmlformats.org/spreadsheetml/2006/main" count="225" uniqueCount="112">
  <si>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</si>
  <si>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</si>
  <si>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</si>
  <si>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</si>
  <si>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</si>
  <si>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</si>
  <si>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</si>
  <si>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</si>
  <si>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</si>
  <si>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</si>
  <si>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</si>
  <si>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</si>
  <si>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</si>
  <si>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</si>
  <si>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</si>
  <si>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</si>
  <si>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</si>
  <si>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</si>
  <si>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</si>
  <si>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</si>
  <si>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</si>
  <si>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</si>
  <si>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</si>
  <si>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</si>
  <si>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</si>
  <si>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</si>
  <si>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</si>
  <si>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</si>
  <si>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</si>
  <si>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</si>
  <si>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</si>
  <si>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</si>
  <si>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</si>
  <si>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</si>
  <si>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</si>
  <si>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</si>
  <si>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</si>
  <si>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</si>
  <si>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</si>
  <si>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</si>
  <si>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</si>
  <si>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</si>
  <si>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</si>
  <si>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</si>
  <si>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</si>
  <si>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</si>
  <si>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</si>
  <si>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</si>
  <si>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</si>
  <si>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</si>
  <si>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</si>
  <si>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</si>
  <si>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</si>
  <si>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</si>
  <si>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</si>
  <si>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</si>
  <si>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</si>
  <si>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</si>
  <si>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</si>
  <si>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</si>
  <si>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</si>
  <si>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</si>
  <si>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</si>
  <si>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</si>
  <si>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</si>
  <si>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</si>
  <si>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</si>
  <si>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</si>
  <si>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</si>
  <si>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</si>
  <si>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</si>
  <si>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</si>
  <si>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</si>
  <si>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</si>
  <si>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</si>
  <si>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</si>
  <si>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</si>
  <si>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</si>
  <si>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</si>
  <si>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</si>
  <si>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</si>
  <si>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</si>
  <si>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</si>
  <si>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</si>
  <si>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</si>
  <si>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</si>
  <si>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</si>
  <si>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</si>
  <si>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</si>
  <si>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</si>
  <si>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</si>
  <si>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</si>
  <si>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</si>
  <si>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</si>
  <si>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</si>
  <si>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</si>
  <si>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</si>
  <si>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</si>
  <si>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</si>
  <si>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</si>
  <si>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</si>
  <si>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</si>
  <si>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</si>
  <si>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</si>
  <si>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1.5.2017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</si>
  <si>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</si>
  <si>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t>LANDET KVANTUM UKE 16</t>
  </si>
  <si>
    <t>LANDET KVANTUM T.O.M UKE 16</t>
  </si>
  <si>
    <t>LANDET KVANTUM T.O.M. UKE 16 2016</t>
  </si>
  <si>
    <r>
      <t xml:space="preserve">3 </t>
    </r>
    <r>
      <rPr>
        <sz val="9"/>
        <color theme="1"/>
        <rFont val="Calibri"/>
        <family val="2"/>
      </rPr>
      <t>Registrert rekreasjonsfiske utgjør 800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</si>
  <si>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113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</si>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</sst>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3" fontId="43" fillId="0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187" zoomScale="90" zoomScaleNormal="115" zoomScalePageLayoutView="90" workbookViewId="0">
      <selection activeCell="G135" sqref="G135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1" customWidth="1"/>
    <col min="10" max="10" width="17.8867187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38" t="s">
        <v>88</v>
      </c>
      <c r="C2" s="439"/>
      <c r="D2" s="439"/>
      <c r="E2" s="439"/>
      <c r="F2" s="439"/>
      <c r="G2" s="439"/>
      <c r="H2" s="439"/>
      <c r="I2" s="439"/>
      <c r="J2" s="439"/>
      <c r="K2" s="440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23"/>
      <c r="C7" s="424"/>
      <c r="D7" s="424"/>
      <c r="E7" s="424"/>
      <c r="F7" s="424"/>
      <c r="G7" s="424"/>
      <c r="H7" s="424"/>
      <c r="I7" s="424"/>
      <c r="J7" s="424"/>
      <c r="K7" s="425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18" t="s">
        <v>2</v>
      </c>
      <c r="D9" s="419"/>
      <c r="E9" s="418" t="s">
        <v>20</v>
      </c>
      <c r="F9" s="419"/>
      <c r="G9" s="418" t="s">
        <v>21</v>
      </c>
      <c r="H9" s="419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3">
      <c r="B18" s="420" t="s">
        <v>8</v>
      </c>
      <c r="C18" s="421"/>
      <c r="D18" s="421"/>
      <c r="E18" s="421"/>
      <c r="F18" s="421"/>
      <c r="G18" s="421"/>
      <c r="H18" s="421"/>
      <c r="I18" s="421"/>
      <c r="J18" s="421"/>
      <c r="K18" s="422"/>
      <c r="L18" s="208"/>
      <c r="M18" s="208"/>
    </row>
    <row r="19" spans="1:13" ht="12" customHeight="1" thickBot="1" x14ac:dyDescent="0.35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106</v>
      </c>
      <c r="G20" s="344" t="s">
        <v>107</v>
      </c>
      <c r="H20" s="344" t="s">
        <v>84</v>
      </c>
      <c r="I20" s="344" t="s">
        <v>72</v>
      </c>
      <c r="J20" s="345" t="s">
        <v>108</v>
      </c>
      <c r="K20" s="117"/>
      <c r="L20" s="4"/>
      <c r="M20" s="4"/>
    </row>
    <row r="21" spans="1:13" ht="14.1" customHeight="1" x14ac:dyDescent="0.3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2613.0561000000002</v>
      </c>
      <c r="G21" s="346">
        <f>G22+G23</f>
        <v>36022.827999999994</v>
      </c>
      <c r="H21" s="346"/>
      <c r="I21" s="346">
        <f>I23+I22</f>
        <v>94886.172000000006</v>
      </c>
      <c r="J21" s="347">
        <f>J23+J22</f>
        <v>39328.563600000001</v>
      </c>
      <c r="K21" s="129"/>
      <c r="L21" s="158"/>
      <c r="M21" s="158"/>
    </row>
    <row r="22" spans="1:13" ht="14.1" customHeight="1" x14ac:dyDescent="0.3">
      <c r="B22" s="120"/>
      <c r="C22" s="269" t="s">
        <v>12</v>
      </c>
      <c r="D22" s="328">
        <v>129040</v>
      </c>
      <c r="E22" s="348">
        <v>130159</v>
      </c>
      <c r="F22" s="348">
        <v>2609.9571000000001</v>
      </c>
      <c r="G22" s="348">
        <v>35738.813499999997</v>
      </c>
      <c r="H22" s="348"/>
      <c r="I22" s="348">
        <f>E22-G22</f>
        <v>94420.186500000011</v>
      </c>
      <c r="J22" s="349">
        <v>38688.422700000003</v>
      </c>
      <c r="K22" s="129"/>
      <c r="L22" s="158"/>
      <c r="M22" s="158"/>
    </row>
    <row r="23" spans="1:13" ht="14.1" customHeight="1" thickBot="1" x14ac:dyDescent="0.35">
      <c r="B23" s="120"/>
      <c r="C23" s="270" t="s">
        <v>11</v>
      </c>
      <c r="D23" s="342">
        <v>750</v>
      </c>
      <c r="E23" s="350">
        <v>750</v>
      </c>
      <c r="F23" s="350">
        <v>3.0990000000000002</v>
      </c>
      <c r="G23" s="350">
        <v>284.0145</v>
      </c>
      <c r="H23" s="350"/>
      <c r="I23" s="348">
        <f>E23-G23</f>
        <v>465.9855</v>
      </c>
      <c r="J23" s="351">
        <v>640.14089999999999</v>
      </c>
      <c r="K23" s="129"/>
      <c r="L23" s="158"/>
      <c r="M23" s="158"/>
    </row>
    <row r="24" spans="1:13" ht="14.1" customHeight="1" x14ac:dyDescent="0.3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6609.4501499999997</v>
      </c>
      <c r="G24" s="346">
        <f>G25+G31+G32</f>
        <v>196342.72564999998</v>
      </c>
      <c r="H24" s="346"/>
      <c r="I24" s="346">
        <f>I25+I31+I32</f>
        <v>72587.274349999992</v>
      </c>
      <c r="J24" s="347">
        <f>J25+J31+J32</f>
        <v>203564.29705000005</v>
      </c>
      <c r="K24" s="129"/>
      <c r="L24" s="158"/>
      <c r="M24" s="158"/>
    </row>
    <row r="25" spans="1:13" ht="15" customHeight="1" x14ac:dyDescent="0.3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5692.2335499999999</v>
      </c>
      <c r="G25" s="352">
        <f>G26+G27+G28+G29</f>
        <v>160330.89155</v>
      </c>
      <c r="H25" s="352"/>
      <c r="I25" s="352">
        <f>I26+I27+I28+I29+I30</f>
        <v>51830.10845</v>
      </c>
      <c r="J25" s="353">
        <f>J26+J27+J28+J29+J30</f>
        <v>164696.48035000003</v>
      </c>
      <c r="K25" s="129"/>
      <c r="L25" s="158"/>
      <c r="M25" s="158"/>
    </row>
    <row r="26" spans="1:13" ht="14.1" customHeight="1" x14ac:dyDescent="0.3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1573.7962</v>
      </c>
      <c r="G26" s="354">
        <v>44356.892099999997</v>
      </c>
      <c r="H26" s="354"/>
      <c r="I26" s="354">
        <f t="shared" ref="I26:I31" si="0">E26-G26</f>
        <v>8704.1079000000027</v>
      </c>
      <c r="J26" s="355">
        <v>45032.418100000003</v>
      </c>
      <c r="K26" s="129"/>
      <c r="L26" s="158"/>
      <c r="M26" s="158"/>
    </row>
    <row r="27" spans="1:13" ht="14.1" customHeight="1" x14ac:dyDescent="0.3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1188.452</v>
      </c>
      <c r="G27" s="354">
        <v>46171.333599999998</v>
      </c>
      <c r="H27" s="354"/>
      <c r="I27" s="354">
        <f t="shared" si="0"/>
        <v>6315.6664000000019</v>
      </c>
      <c r="J27" s="355">
        <v>44986.857300000003</v>
      </c>
      <c r="K27" s="129"/>
      <c r="L27" s="158"/>
      <c r="M27" s="158"/>
    </row>
    <row r="28" spans="1:13" ht="14.1" customHeight="1" x14ac:dyDescent="0.3">
      <c r="A28" s="22"/>
      <c r="B28" s="131"/>
      <c r="C28" s="274" t="s">
        <v>69</v>
      </c>
      <c r="D28" s="330">
        <v>51454</v>
      </c>
      <c r="E28" s="354">
        <v>55564</v>
      </c>
      <c r="F28" s="354">
        <v>1961.61355</v>
      </c>
      <c r="G28" s="354">
        <v>41825.732450000003</v>
      </c>
      <c r="H28" s="354"/>
      <c r="I28" s="354">
        <f t="shared" si="0"/>
        <v>13738.267549999997</v>
      </c>
      <c r="J28" s="355">
        <v>42690.386350000001</v>
      </c>
      <c r="K28" s="129"/>
      <c r="L28" s="158"/>
      <c r="M28" s="158"/>
    </row>
    <row r="29" spans="1:13" ht="14.1" customHeight="1" x14ac:dyDescent="0.3">
      <c r="A29" s="22"/>
      <c r="B29" s="131"/>
      <c r="C29" s="274" t="s">
        <v>25</v>
      </c>
      <c r="D29" s="330">
        <v>34409</v>
      </c>
      <c r="E29" s="354">
        <v>33849</v>
      </c>
      <c r="F29" s="354">
        <v>968.37180000000001</v>
      </c>
      <c r="G29" s="354">
        <v>27976.933400000002</v>
      </c>
      <c r="H29" s="354"/>
      <c r="I29" s="354">
        <f t="shared" si="0"/>
        <v>5872.0665999999983</v>
      </c>
      <c r="J29" s="355">
        <v>31986.818599999999</v>
      </c>
      <c r="K29" s="129"/>
      <c r="L29" s="158"/>
      <c r="M29" s="158"/>
    </row>
    <row r="30" spans="1:13" ht="14.1" customHeight="1" x14ac:dyDescent="0.3">
      <c r="A30" s="22"/>
      <c r="B30" s="131"/>
      <c r="C30" s="274" t="s">
        <v>65</v>
      </c>
      <c r="D30" s="330">
        <v>17200</v>
      </c>
      <c r="E30" s="354">
        <v>17200</v>
      </c>
      <c r="F30" s="354"/>
      <c r="G30" s="354"/>
      <c r="H30" s="354"/>
      <c r="I30" s="354">
        <f t="shared" si="0"/>
        <v>17200</v>
      </c>
      <c r="J30" s="355"/>
      <c r="K30" s="129"/>
      <c r="L30" s="158"/>
      <c r="M30" s="158"/>
    </row>
    <row r="31" spans="1:13" ht="14.1" customHeight="1" x14ac:dyDescent="0.3">
      <c r="A31" s="23"/>
      <c r="B31" s="130"/>
      <c r="C31" s="275" t="s">
        <v>18</v>
      </c>
      <c r="D31" s="329">
        <v>33756</v>
      </c>
      <c r="E31" s="352">
        <v>34484</v>
      </c>
      <c r="F31" s="352">
        <v>9.4124999999999996</v>
      </c>
      <c r="G31" s="352">
        <v>12961.795700000001</v>
      </c>
      <c r="H31" s="352"/>
      <c r="I31" s="352">
        <f t="shared" si="0"/>
        <v>21522.204299999998</v>
      </c>
      <c r="J31" s="353">
        <v>11673.956099999999</v>
      </c>
      <c r="K31" s="129"/>
      <c r="L31" s="158"/>
      <c r="M31" s="158"/>
    </row>
    <row r="32" spans="1:13" ht="14.1" customHeight="1" x14ac:dyDescent="0.3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907.80410000000006</v>
      </c>
      <c r="G32" s="352">
        <f>G33</f>
        <v>23050.038400000001</v>
      </c>
      <c r="H32" s="352"/>
      <c r="I32" s="352">
        <f>I33+I34</f>
        <v>-765.03840000000127</v>
      </c>
      <c r="J32" s="353">
        <f>J33</f>
        <v>27193.8606</v>
      </c>
      <c r="K32" s="129"/>
      <c r="L32" s="158"/>
      <c r="M32" s="158"/>
    </row>
    <row r="33" spans="1:13" ht="14.1" customHeight="1" x14ac:dyDescent="0.3">
      <c r="A33" s="22"/>
      <c r="B33" s="131"/>
      <c r="C33" s="274" t="s">
        <v>10</v>
      </c>
      <c r="D33" s="330">
        <v>22944</v>
      </c>
      <c r="E33" s="354">
        <v>20185</v>
      </c>
      <c r="F33" s="354">
        <f>1434.8041-F37</f>
        <v>907.80410000000006</v>
      </c>
      <c r="G33" s="354">
        <f>25260.0384-G37</f>
        <v>23050.038400000001</v>
      </c>
      <c r="H33" s="354"/>
      <c r="I33" s="354">
        <f>E33-G33</f>
        <v>-2865.0384000000013</v>
      </c>
      <c r="J33" s="355">
        <v>27193.8606</v>
      </c>
      <c r="K33" s="129"/>
      <c r="L33" s="158"/>
      <c r="M33" s="158"/>
    </row>
    <row r="34" spans="1:13" ht="14.1" customHeight="1" thickBot="1" x14ac:dyDescent="0.35">
      <c r="A34" s="22"/>
      <c r="B34" s="131"/>
      <c r="C34" s="356" t="s">
        <v>67</v>
      </c>
      <c r="D34" s="331">
        <v>2100</v>
      </c>
      <c r="E34" s="357">
        <v>2100</v>
      </c>
      <c r="F34" s="357"/>
      <c r="G34" s="357"/>
      <c r="H34" s="357"/>
      <c r="I34" s="357">
        <f>E34-G34</f>
        <v>2100</v>
      </c>
      <c r="J34" s="358"/>
      <c r="K34" s="129"/>
      <c r="L34" s="158"/>
      <c r="M34" s="158"/>
    </row>
    <row r="35" spans="1:13" ht="15.75" customHeight="1" thickBot="1" x14ac:dyDescent="0.35">
      <c r="B35" s="120"/>
      <c r="C35" s="175" t="s">
        <v>93</v>
      </c>
      <c r="D35" s="341">
        <v>4000</v>
      </c>
      <c r="E35" s="359">
        <v>4000</v>
      </c>
      <c r="F35" s="359">
        <v>314.95454999999998</v>
      </c>
      <c r="G35" s="359">
        <v>2026.16805</v>
      </c>
      <c r="H35" s="359"/>
      <c r="I35" s="359">
        <f>E35-G35</f>
        <v>1973.83195</v>
      </c>
      <c r="J35" s="360">
        <v>2406.1231499999999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32">
        <v>687</v>
      </c>
      <c r="E36" s="333">
        <v>687</v>
      </c>
      <c r="F36" s="333"/>
      <c r="G36" s="333">
        <v>391.12310000000002</v>
      </c>
      <c r="H36" s="333"/>
      <c r="I36" s="359">
        <f>E36-G36</f>
        <v>295.87689999999998</v>
      </c>
      <c r="J36" s="340">
        <v>356.77449999999999</v>
      </c>
      <c r="K36" s="129"/>
      <c r="L36" s="158"/>
      <c r="M36" s="158"/>
    </row>
    <row r="37" spans="1:13" ht="17.25" customHeight="1" thickBot="1" x14ac:dyDescent="0.35">
      <c r="B37" s="120"/>
      <c r="C37" s="175" t="s">
        <v>94</v>
      </c>
      <c r="D37" s="332">
        <v>3000</v>
      </c>
      <c r="E37" s="333">
        <v>3000</v>
      </c>
      <c r="F37" s="333">
        <v>527</v>
      </c>
      <c r="G37" s="333">
        <v>2210</v>
      </c>
      <c r="H37" s="409"/>
      <c r="I37" s="359">
        <f>E37-G37</f>
        <v>790</v>
      </c>
      <c r="J37" s="340"/>
      <c r="K37" s="129"/>
      <c r="L37" s="158"/>
      <c r="M37" s="158"/>
    </row>
    <row r="38" spans="1:13" ht="17.25" customHeight="1" thickBot="1" x14ac:dyDescent="0.35">
      <c r="B38" s="120"/>
      <c r="C38" s="175" t="s">
        <v>76</v>
      </c>
      <c r="D38" s="332">
        <v>7000</v>
      </c>
      <c r="E38" s="333">
        <v>7000</v>
      </c>
      <c r="F38" s="333">
        <v>33.531300000000002</v>
      </c>
      <c r="G38" s="333">
        <v>7000</v>
      </c>
      <c r="H38" s="333"/>
      <c r="I38" s="359">
        <f t="shared" ref="I38:I39" si="1">D38-G38</f>
        <v>0</v>
      </c>
      <c r="J38" s="340">
        <v>7000</v>
      </c>
      <c r="K38" s="129"/>
      <c r="L38" s="158"/>
      <c r="M38" s="158"/>
    </row>
    <row r="39" spans="1:13" ht="14.1" customHeight="1" thickBot="1" x14ac:dyDescent="0.35">
      <c r="B39" s="120"/>
      <c r="C39" s="153" t="s">
        <v>14</v>
      </c>
      <c r="D39" s="332"/>
      <c r="E39" s="333"/>
      <c r="F39" s="333"/>
      <c r="G39" s="333"/>
      <c r="H39" s="333"/>
      <c r="I39" s="359">
        <f t="shared" si="1"/>
        <v>0</v>
      </c>
      <c r="J39" s="340"/>
      <c r="K39" s="129"/>
      <c r="L39" s="158"/>
      <c r="M39" s="158"/>
    </row>
    <row r="40" spans="1:13" ht="16.5" customHeight="1" thickBot="1" x14ac:dyDescent="0.35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F21+F24+F35+F36+F37+F38+F39</f>
        <v>10097.992100000001</v>
      </c>
      <c r="G40" s="199">
        <f>G21+G24+G35+G36+G37+G38+G39</f>
        <v>243992.84479999996</v>
      </c>
      <c r="H40" s="199">
        <f>H26+H27+H28+H29+H33</f>
        <v>0</v>
      </c>
      <c r="I40" s="199">
        <f>I21+I24+I35+I36+I37+I38+I39</f>
        <v>170533.15519999998</v>
      </c>
      <c r="J40" s="211">
        <f>J21+J24+J35+J36+J37+J38+J39</f>
        <v>252655.75830000004</v>
      </c>
      <c r="K40" s="129"/>
      <c r="L40" s="158"/>
      <c r="M40" s="158"/>
    </row>
    <row r="41" spans="1:13" ht="14.1" customHeight="1" x14ac:dyDescent="0.3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3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3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5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3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5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23" t="s">
        <v>1</v>
      </c>
      <c r="C47" s="424"/>
      <c r="D47" s="424"/>
      <c r="E47" s="424"/>
      <c r="F47" s="424"/>
      <c r="G47" s="424"/>
      <c r="H47" s="424"/>
      <c r="I47" s="424"/>
      <c r="J47" s="424"/>
      <c r="K47" s="425"/>
      <c r="L47" s="208"/>
      <c r="M47" s="208"/>
    </row>
    <row r="48" spans="1:13" ht="12" customHeight="1" thickBot="1" x14ac:dyDescent="0.35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5">
      <c r="B49" s="120"/>
      <c r="C49" s="410" t="s">
        <v>2</v>
      </c>
      <c r="D49" s="411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5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5">
      <c r="B55" s="420" t="s">
        <v>8</v>
      </c>
      <c r="C55" s="421"/>
      <c r="D55" s="421"/>
      <c r="E55" s="421"/>
      <c r="F55" s="421"/>
      <c r="G55" s="421"/>
      <c r="H55" s="421"/>
      <c r="I55" s="421"/>
      <c r="J55" s="421"/>
      <c r="K55" s="422"/>
      <c r="L55" s="208"/>
      <c r="M55" s="208"/>
    </row>
    <row r="56" spans="2:13" s="3" customFormat="1" ht="63" thickBot="1" x14ac:dyDescent="0.35">
      <c r="B56" s="143"/>
      <c r="C56" s="180" t="s">
        <v>19</v>
      </c>
      <c r="D56" s="198" t="s">
        <v>20</v>
      </c>
      <c r="E56" s="196" t="str">
        <f>F20</f>
        <v>LANDET KVANTUM UKE 16</v>
      </c>
      <c r="F56" s="196" t="str">
        <f>G20</f>
        <v>LANDET KVANTUM T.O.M UKE 16</v>
      </c>
      <c r="G56" s="196" t="str">
        <f>I20</f>
        <v>RESTKVOTER</v>
      </c>
      <c r="H56" s="197" t="str">
        <f>J20</f>
        <v>LANDET KVANTUM T.O.M. UKE 16 2016</v>
      </c>
      <c r="I56" s="144"/>
      <c r="J56" s="144"/>
      <c r="K56" s="145"/>
      <c r="L56" s="144"/>
      <c r="M56" s="144"/>
    </row>
    <row r="57" spans="2:13" ht="14.1" customHeight="1" x14ac:dyDescent="0.3">
      <c r="B57" s="146"/>
      <c r="C57" s="149" t="s">
        <v>35</v>
      </c>
      <c r="D57" s="430"/>
      <c r="E57" s="365">
        <v>34.2926</v>
      </c>
      <c r="F57" s="365">
        <v>130.1283</v>
      </c>
      <c r="G57" s="435"/>
      <c r="H57" s="242">
        <v>113.20099999999999</v>
      </c>
      <c r="I57" s="162"/>
      <c r="J57" s="162"/>
      <c r="K57" s="190"/>
      <c r="L57" s="106"/>
      <c r="M57" s="106"/>
    </row>
    <row r="58" spans="2:13" ht="14.1" customHeight="1" x14ac:dyDescent="0.3">
      <c r="B58" s="146"/>
      <c r="C58" s="147" t="s">
        <v>32</v>
      </c>
      <c r="D58" s="431"/>
      <c r="E58" s="366"/>
      <c r="F58" s="366">
        <v>316.7971</v>
      </c>
      <c r="G58" s="436"/>
      <c r="H58" s="324">
        <v>149.38399999999999</v>
      </c>
      <c r="I58" s="162"/>
      <c r="J58" s="162"/>
      <c r="K58" s="190"/>
      <c r="L58" s="106"/>
      <c r="M58" s="106"/>
    </row>
    <row r="59" spans="2:13" ht="14.1" customHeight="1" thickBot="1" x14ac:dyDescent="0.35">
      <c r="B59" s="146"/>
      <c r="C59" s="148" t="s">
        <v>85</v>
      </c>
      <c r="D59" s="432"/>
      <c r="E59" s="367"/>
      <c r="F59" s="367">
        <v>16.125900000000001</v>
      </c>
      <c r="G59" s="437"/>
      <c r="H59" s="325">
        <v>23.072299999999998</v>
      </c>
      <c r="I59" s="162"/>
      <c r="J59" s="162"/>
      <c r="K59" s="190"/>
      <c r="L59" s="106"/>
      <c r="M59" s="106"/>
    </row>
    <row r="60" spans="2:13" s="98" customFormat="1" ht="15.6" customHeight="1" x14ac:dyDescent="0.3">
      <c r="B60" s="163"/>
      <c r="C60" s="149" t="s">
        <v>61</v>
      </c>
      <c r="D60" s="368">
        <v>7100</v>
      </c>
      <c r="E60" s="369">
        <f>SUM(E61:E63)</f>
        <v>0.2185</v>
      </c>
      <c r="F60" s="369">
        <f>F61+F62+F63</f>
        <v>33.148099999999999</v>
      </c>
      <c r="G60" s="369">
        <f>D60-F60</f>
        <v>7066.8518999999997</v>
      </c>
      <c r="H60" s="370">
        <f>H61+H62+H63</f>
        <v>19.494799999999998</v>
      </c>
      <c r="I60" s="164"/>
      <c r="J60" s="164"/>
      <c r="K60" s="190"/>
      <c r="L60" s="106"/>
      <c r="M60" s="106"/>
    </row>
    <row r="61" spans="2:13" s="22" customFormat="1" ht="14.1" customHeight="1" x14ac:dyDescent="0.3">
      <c r="B61" s="150"/>
      <c r="C61" s="151" t="s">
        <v>36</v>
      </c>
      <c r="D61" s="249"/>
      <c r="E61" s="235">
        <v>2.35E-2</v>
      </c>
      <c r="F61" s="235">
        <v>6.9261999999999997</v>
      </c>
      <c r="G61" s="235"/>
      <c r="H61" s="237">
        <v>3.4519000000000002</v>
      </c>
      <c r="I61" s="152"/>
      <c r="J61" s="152"/>
      <c r="K61" s="190"/>
      <c r="L61" s="106"/>
      <c r="M61" s="106"/>
    </row>
    <row r="62" spans="2:13" s="22" customFormat="1" ht="14.1" customHeight="1" x14ac:dyDescent="0.3">
      <c r="B62" s="150"/>
      <c r="C62" s="151" t="s">
        <v>37</v>
      </c>
      <c r="D62" s="249"/>
      <c r="E62" s="235">
        <v>0.19500000000000001</v>
      </c>
      <c r="F62" s="235">
        <v>12.310600000000001</v>
      </c>
      <c r="G62" s="235"/>
      <c r="H62" s="237">
        <v>6.9809000000000001</v>
      </c>
      <c r="I62" s="177"/>
      <c r="J62" s="177"/>
      <c r="K62" s="190"/>
      <c r="L62" s="106"/>
      <c r="M62" s="106"/>
    </row>
    <row r="63" spans="2:13" s="22" customFormat="1" ht="14.1" customHeight="1" thickBot="1" x14ac:dyDescent="0.35">
      <c r="B63" s="150"/>
      <c r="C63" s="228" t="s">
        <v>38</v>
      </c>
      <c r="D63" s="250"/>
      <c r="E63" s="241"/>
      <c r="F63" s="241">
        <v>13.911300000000001</v>
      </c>
      <c r="G63" s="241"/>
      <c r="H63" s="237">
        <v>9.0619999999999994</v>
      </c>
      <c r="I63" s="177"/>
      <c r="J63" s="177"/>
      <c r="K63" s="190"/>
      <c r="L63" s="106"/>
      <c r="M63" s="106"/>
    </row>
    <row r="64" spans="2:13" ht="14.1" customHeight="1" thickBot="1" x14ac:dyDescent="0.35">
      <c r="B64" s="120"/>
      <c r="C64" s="153" t="s">
        <v>39</v>
      </c>
      <c r="D64" s="231">
        <v>85</v>
      </c>
      <c r="E64" s="236"/>
      <c r="F64" s="236">
        <v>0.75219999999999998</v>
      </c>
      <c r="G64" s="236">
        <f>D64-F64</f>
        <v>84.247799999999998</v>
      </c>
      <c r="H64" s="238">
        <v>0.47189999999999999</v>
      </c>
      <c r="I64" s="158"/>
      <c r="J64" s="158"/>
      <c r="K64" s="190"/>
      <c r="L64" s="106"/>
      <c r="M64" s="106"/>
    </row>
    <row r="65" spans="2:13" ht="14.1" customHeight="1" thickBot="1" x14ac:dyDescent="0.35">
      <c r="B65" s="120"/>
      <c r="C65" s="153" t="s">
        <v>14</v>
      </c>
      <c r="D65" s="229"/>
      <c r="E65" s="243">
        <v>3.0000000000000001E-3</v>
      </c>
      <c r="F65" s="243">
        <v>5.3865999999999996</v>
      </c>
      <c r="G65" s="243"/>
      <c r="H65" s="307">
        <v>5.0316999999999998</v>
      </c>
      <c r="I65" s="158"/>
      <c r="J65" s="158"/>
      <c r="K65" s="190"/>
      <c r="L65" s="106"/>
      <c r="M65" s="106"/>
    </row>
    <row r="66" spans="2:13" s="3" customFormat="1" ht="16.5" customHeight="1" thickBot="1" x14ac:dyDescent="0.35">
      <c r="B66" s="118"/>
      <c r="C66" s="181" t="s">
        <v>9</v>
      </c>
      <c r="D66" s="188">
        <v>12225</v>
      </c>
      <c r="E66" s="203">
        <f>E57+E58+E59+E60+E64+E65</f>
        <v>34.514099999999999</v>
      </c>
      <c r="F66" s="312">
        <f>F57+F58+F59+F60+F64+F65</f>
        <v>502.33819999999997</v>
      </c>
      <c r="G66" s="203">
        <f>D66-F66</f>
        <v>11722.6618</v>
      </c>
      <c r="H66" s="211">
        <f>H57+H58+H59+H60+H64+H65</f>
        <v>310.65569999999997</v>
      </c>
      <c r="I66" s="174"/>
      <c r="J66" s="174"/>
      <c r="K66" s="190"/>
      <c r="L66" s="106"/>
      <c r="M66" s="106"/>
    </row>
    <row r="67" spans="2:13" s="3" customFormat="1" ht="19.2" customHeight="1" thickBot="1" x14ac:dyDescent="0.35">
      <c r="B67" s="159"/>
      <c r="C67" s="433"/>
      <c r="D67" s="433"/>
      <c r="E67" s="433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5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23" t="s">
        <v>1</v>
      </c>
      <c r="C72" s="424"/>
      <c r="D72" s="424"/>
      <c r="E72" s="424"/>
      <c r="F72" s="424"/>
      <c r="G72" s="424"/>
      <c r="H72" s="424"/>
      <c r="I72" s="424"/>
      <c r="J72" s="424"/>
      <c r="K72" s="425"/>
      <c r="L72" s="208"/>
      <c r="M72" s="208"/>
    </row>
    <row r="73" spans="2:13" ht="4.5" customHeight="1" thickBot="1" x14ac:dyDescent="0.35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5">
      <c r="B74" s="118"/>
      <c r="C74" s="418" t="s">
        <v>2</v>
      </c>
      <c r="D74" s="419"/>
      <c r="E74" s="418" t="s">
        <v>20</v>
      </c>
      <c r="F74" s="426"/>
      <c r="G74" s="418" t="s">
        <v>21</v>
      </c>
      <c r="H74" s="419"/>
      <c r="I74" s="158"/>
      <c r="J74" s="158"/>
      <c r="K74" s="116"/>
      <c r="L74" s="137"/>
      <c r="M74" s="137"/>
    </row>
    <row r="75" spans="2:13" ht="16.2" x14ac:dyDescent="0.3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4.4" x14ac:dyDescent="0.3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6.8" thickBot="1" x14ac:dyDescent="0.35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5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3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3">
      <c r="B80" s="257"/>
      <c r="C80" s="434" t="s">
        <v>97</v>
      </c>
      <c r="D80" s="434"/>
      <c r="E80" s="434"/>
      <c r="F80" s="434"/>
      <c r="G80" s="434"/>
      <c r="H80" s="434"/>
      <c r="I80" s="264"/>
      <c r="J80" s="265"/>
      <c r="K80" s="262"/>
      <c r="L80" s="265"/>
      <c r="M80" s="119"/>
    </row>
    <row r="81" spans="1:13" ht="6" customHeight="1" thickBot="1" x14ac:dyDescent="0.35">
      <c r="B81" s="257"/>
      <c r="C81" s="434"/>
      <c r="D81" s="434"/>
      <c r="E81" s="434"/>
      <c r="F81" s="434"/>
      <c r="G81" s="434"/>
      <c r="H81" s="434"/>
      <c r="I81" s="265"/>
      <c r="J81" s="265"/>
      <c r="K81" s="262"/>
      <c r="L81" s="265"/>
      <c r="M81" s="119"/>
    </row>
    <row r="82" spans="1:13" ht="14.1" customHeight="1" x14ac:dyDescent="0.3">
      <c r="B82" s="427" t="s">
        <v>8</v>
      </c>
      <c r="C82" s="428"/>
      <c r="D82" s="428"/>
      <c r="E82" s="428"/>
      <c r="F82" s="428"/>
      <c r="G82" s="428"/>
      <c r="H82" s="428"/>
      <c r="I82" s="428"/>
      <c r="J82" s="428"/>
      <c r="K82" s="429"/>
      <c r="L82" s="302"/>
      <c r="M82" s="208"/>
    </row>
    <row r="83" spans="1:13" ht="5.25" customHeight="1" thickBot="1" x14ac:dyDescent="0.35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5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16</v>
      </c>
      <c r="G84" s="196" t="str">
        <f>G20</f>
        <v>LANDET KVANTUM T.O.M UKE 16</v>
      </c>
      <c r="H84" s="196" t="str">
        <f>I20</f>
        <v>RESTKVOTER</v>
      </c>
      <c r="I84" s="197" t="str">
        <f>J20</f>
        <v>LANDET KVANTUM T.O.M. UKE 16 2016</v>
      </c>
      <c r="J84" s="119"/>
      <c r="K84" s="10"/>
      <c r="L84" s="119"/>
      <c r="M84" s="119"/>
    </row>
    <row r="85" spans="1:13" ht="14.1" customHeight="1" x14ac:dyDescent="0.3">
      <c r="A85" s="121"/>
      <c r="B85" s="119"/>
      <c r="C85" s="361" t="s">
        <v>16</v>
      </c>
      <c r="D85" s="327">
        <f>D87+D86</f>
        <v>43724</v>
      </c>
      <c r="E85" s="346">
        <f>E87+E86</f>
        <v>50301</v>
      </c>
      <c r="F85" s="346">
        <f>F87+F86</f>
        <v>2060.5410999999999</v>
      </c>
      <c r="G85" s="346">
        <f>G86+G87</f>
        <v>27888.764600000002</v>
      </c>
      <c r="H85" s="346">
        <f>H86+H87</f>
        <v>22412.235399999998</v>
      </c>
      <c r="I85" s="347">
        <f>I86+I87</f>
        <v>25080.025999999998</v>
      </c>
      <c r="J85" s="158"/>
      <c r="K85" s="129"/>
      <c r="L85" s="158"/>
      <c r="M85" s="158"/>
    </row>
    <row r="86" spans="1:13" ht="14.1" customHeight="1" x14ac:dyDescent="0.3">
      <c r="A86" s="121"/>
      <c r="B86" s="119"/>
      <c r="C86" s="269" t="s">
        <v>12</v>
      </c>
      <c r="D86" s="328">
        <v>42974</v>
      </c>
      <c r="E86" s="348">
        <v>49551</v>
      </c>
      <c r="F86" s="348">
        <v>2045.4992999999999</v>
      </c>
      <c r="G86" s="348">
        <v>27672.124100000001</v>
      </c>
      <c r="H86" s="348">
        <f>E86-G86</f>
        <v>21878.875899999999</v>
      </c>
      <c r="I86" s="349">
        <v>24850.999899999999</v>
      </c>
      <c r="J86" s="158"/>
      <c r="K86" s="129"/>
      <c r="L86" s="158"/>
      <c r="M86" s="158"/>
    </row>
    <row r="87" spans="1:13" ht="15" thickBot="1" x14ac:dyDescent="0.35">
      <c r="A87" s="121"/>
      <c r="B87" s="119"/>
      <c r="C87" s="362" t="s">
        <v>11</v>
      </c>
      <c r="D87" s="342">
        <v>750</v>
      </c>
      <c r="E87" s="350">
        <v>750</v>
      </c>
      <c r="F87" s="350">
        <v>15.0418</v>
      </c>
      <c r="G87" s="350">
        <v>216.6405</v>
      </c>
      <c r="H87" s="350">
        <f>E87-G87</f>
        <v>533.35950000000003</v>
      </c>
      <c r="I87" s="351">
        <v>229.02610000000001</v>
      </c>
      <c r="J87" s="158"/>
      <c r="K87" s="129"/>
      <c r="L87" s="158"/>
      <c r="M87" s="158"/>
    </row>
    <row r="88" spans="1:13" ht="14.1" customHeight="1" x14ac:dyDescent="0.3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77425</v>
      </c>
      <c r="F88" s="346">
        <f t="shared" si="2"/>
        <v>669.37659999999983</v>
      </c>
      <c r="G88" s="346">
        <f t="shared" si="2"/>
        <v>22598.735900000003</v>
      </c>
      <c r="H88" s="346">
        <f>H89+H94+H95</f>
        <v>54826.2641</v>
      </c>
      <c r="I88" s="347">
        <f t="shared" si="2"/>
        <v>25949.002799999998</v>
      </c>
      <c r="J88" s="158"/>
      <c r="K88" s="129"/>
      <c r="L88" s="158"/>
      <c r="M88" s="158"/>
    </row>
    <row r="89" spans="1:13" ht="15.75" customHeight="1" x14ac:dyDescent="0.3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57586</v>
      </c>
      <c r="F89" s="352">
        <f t="shared" si="3"/>
        <v>647.49489999999992</v>
      </c>
      <c r="G89" s="352">
        <f t="shared" si="3"/>
        <v>15361.135200000001</v>
      </c>
      <c r="H89" s="352">
        <f>H90+H91+H92+H93</f>
        <v>42224.864799999996</v>
      </c>
      <c r="I89" s="353">
        <f t="shared" si="3"/>
        <v>20054.456200000001</v>
      </c>
      <c r="J89" s="158"/>
      <c r="K89" s="129"/>
      <c r="L89" s="158"/>
      <c r="M89" s="158"/>
    </row>
    <row r="90" spans="1:13" ht="14.1" customHeight="1" x14ac:dyDescent="0.3">
      <c r="A90" s="116"/>
      <c r="B90" s="137"/>
      <c r="C90" s="274" t="s">
        <v>22</v>
      </c>
      <c r="D90" s="330">
        <f>14887+530</f>
        <v>15417</v>
      </c>
      <c r="E90" s="354">
        <v>17656</v>
      </c>
      <c r="F90" s="354">
        <v>40.861800000000002</v>
      </c>
      <c r="G90" s="354">
        <v>2724.4587000000001</v>
      </c>
      <c r="H90" s="354">
        <f t="shared" ref="H90:H96" si="4">E90-G90</f>
        <v>14931.541300000001</v>
      </c>
      <c r="I90" s="355">
        <v>3043.9506999999999</v>
      </c>
      <c r="J90" s="158"/>
      <c r="K90" s="129"/>
      <c r="L90" s="158"/>
      <c r="M90" s="158"/>
    </row>
    <row r="91" spans="1:13" ht="14.1" customHeight="1" x14ac:dyDescent="0.3">
      <c r="A91" s="116"/>
      <c r="B91" s="137"/>
      <c r="C91" s="274" t="s">
        <v>23</v>
      </c>
      <c r="D91" s="330">
        <f>13725+664</f>
        <v>14389</v>
      </c>
      <c r="E91" s="354">
        <v>16454</v>
      </c>
      <c r="F91" s="354">
        <v>117.4699</v>
      </c>
      <c r="G91" s="354">
        <v>4081.9085</v>
      </c>
      <c r="H91" s="354">
        <f t="shared" si="4"/>
        <v>12372.0915</v>
      </c>
      <c r="I91" s="355">
        <v>5018.8723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4" t="s">
        <v>24</v>
      </c>
      <c r="D92" s="330">
        <v>15573</v>
      </c>
      <c r="E92" s="354">
        <v>17916</v>
      </c>
      <c r="F92" s="354">
        <v>386.21100000000001</v>
      </c>
      <c r="G92" s="354">
        <v>5697.3787000000002</v>
      </c>
      <c r="H92" s="354">
        <f t="shared" si="4"/>
        <v>12218.621299999999</v>
      </c>
      <c r="I92" s="355">
        <v>5632.0454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4" t="s">
        <v>25</v>
      </c>
      <c r="D93" s="330">
        <v>8605</v>
      </c>
      <c r="E93" s="354">
        <v>5560</v>
      </c>
      <c r="F93" s="354">
        <v>102.9522</v>
      </c>
      <c r="G93" s="354">
        <v>2857.3892999999998</v>
      </c>
      <c r="H93" s="354">
        <f t="shared" si="4"/>
        <v>2702.6107000000002</v>
      </c>
      <c r="I93" s="355">
        <v>6359.5878000000002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5" t="s">
        <v>32</v>
      </c>
      <c r="D94" s="329">
        <v>12841</v>
      </c>
      <c r="E94" s="352">
        <v>13273</v>
      </c>
      <c r="F94" s="352">
        <v>7.5106000000000002</v>
      </c>
      <c r="G94" s="352">
        <v>6219.2541000000001</v>
      </c>
      <c r="H94" s="352">
        <f t="shared" si="4"/>
        <v>7053.7458999999999</v>
      </c>
      <c r="I94" s="353">
        <v>4531.7425999999996</v>
      </c>
      <c r="J94" s="158"/>
      <c r="K94" s="129"/>
      <c r="L94" s="158"/>
      <c r="M94" s="158"/>
    </row>
    <row r="95" spans="1:13" ht="14.1" customHeight="1" thickBot="1" x14ac:dyDescent="0.35">
      <c r="A95" s="121"/>
      <c r="B95" s="39"/>
      <c r="C95" s="276" t="s">
        <v>63</v>
      </c>
      <c r="D95" s="338">
        <v>5707</v>
      </c>
      <c r="E95" s="363">
        <v>6566</v>
      </c>
      <c r="F95" s="363">
        <v>14.3711</v>
      </c>
      <c r="G95" s="363">
        <v>1018.3466</v>
      </c>
      <c r="H95" s="363">
        <f t="shared" si="4"/>
        <v>5547.6534000000001</v>
      </c>
      <c r="I95" s="364">
        <v>1362.8040000000001</v>
      </c>
      <c r="J95" s="158"/>
      <c r="K95" s="129"/>
      <c r="L95" s="158"/>
      <c r="M95" s="158"/>
    </row>
    <row r="96" spans="1:13" ht="15" thickBot="1" x14ac:dyDescent="0.35">
      <c r="A96" s="121"/>
      <c r="B96" s="39"/>
      <c r="C96" s="175" t="s">
        <v>13</v>
      </c>
      <c r="D96" s="341">
        <v>309</v>
      </c>
      <c r="E96" s="359">
        <v>309</v>
      </c>
      <c r="F96" s="359">
        <v>8.5595999999999997</v>
      </c>
      <c r="G96" s="359">
        <v>25.375900000000001</v>
      </c>
      <c r="H96" s="359">
        <f t="shared" si="4"/>
        <v>283.6241</v>
      </c>
      <c r="I96" s="360">
        <v>24.863499999999998</v>
      </c>
      <c r="J96" s="158"/>
      <c r="K96" s="129"/>
      <c r="L96" s="158"/>
      <c r="M96" s="158"/>
    </row>
    <row r="97" spans="1:13" ht="16.8" thickBot="1" x14ac:dyDescent="0.35">
      <c r="A97" s="121"/>
      <c r="B97" s="119"/>
      <c r="C97" s="175" t="s">
        <v>71</v>
      </c>
      <c r="D97" s="332">
        <v>300</v>
      </c>
      <c r="E97" s="333">
        <v>300</v>
      </c>
      <c r="F97" s="333">
        <v>1.5685</v>
      </c>
      <c r="G97" s="333">
        <v>300</v>
      </c>
      <c r="H97" s="333">
        <f t="shared" ref="H97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5">
      <c r="A98" s="121"/>
      <c r="B98" s="119"/>
      <c r="C98" s="267" t="s">
        <v>14</v>
      </c>
      <c r="D98" s="332"/>
      <c r="E98" s="333"/>
      <c r="F98" s="333"/>
      <c r="G98" s="333"/>
      <c r="H98" s="333">
        <f>D98-G98</f>
        <v>0</v>
      </c>
      <c r="I98" s="340"/>
      <c r="J98" s="158"/>
      <c r="K98" s="129"/>
      <c r="L98" s="158"/>
      <c r="M98" s="158"/>
    </row>
    <row r="99" spans="1:13" ht="16.2" thickBot="1" x14ac:dyDescent="0.35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 t="shared" si="6"/>
        <v>2740.0457999999999</v>
      </c>
      <c r="G99" s="226">
        <f t="shared" si="6"/>
        <v>50812.876400000008</v>
      </c>
      <c r="H99" s="226">
        <f>H85+H88+H96+H97+H98</f>
        <v>77522.123600000006</v>
      </c>
      <c r="I99" s="200">
        <f t="shared" si="6"/>
        <v>51353.8923</v>
      </c>
      <c r="J99" s="158"/>
      <c r="K99" s="129"/>
      <c r="L99" s="158"/>
      <c r="M99" s="158"/>
    </row>
    <row r="100" spans="1:13" ht="14.4" x14ac:dyDescent="0.3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3">
      <c r="B101" s="13"/>
      <c r="C101" s="205" t="s">
        <v>111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3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3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3">
      <c r="B107" s="423" t="s">
        <v>1</v>
      </c>
      <c r="C107" s="424"/>
      <c r="D107" s="424"/>
      <c r="E107" s="424"/>
      <c r="F107" s="424"/>
      <c r="G107" s="424"/>
      <c r="H107" s="424"/>
      <c r="I107" s="424"/>
      <c r="J107" s="424"/>
      <c r="K107" s="425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18" t="s">
        <v>2</v>
      </c>
      <c r="D109" s="419"/>
      <c r="E109" s="418" t="s">
        <v>20</v>
      </c>
      <c r="F109" s="419"/>
      <c r="G109" s="418" t="s">
        <v>21</v>
      </c>
      <c r="H109" s="419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5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5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3">
      <c r="B114" s="13"/>
      <c r="C114" s="124" t="s">
        <v>105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3">
      <c r="B116" s="420" t="s">
        <v>8</v>
      </c>
      <c r="C116" s="421"/>
      <c r="D116" s="421"/>
      <c r="E116" s="421"/>
      <c r="F116" s="421"/>
      <c r="G116" s="421"/>
      <c r="H116" s="421"/>
      <c r="I116" s="421"/>
      <c r="J116" s="421"/>
      <c r="K116" s="422"/>
      <c r="L116" s="208"/>
      <c r="M116" s="208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5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16</v>
      </c>
      <c r="G118" s="196" t="str">
        <f>G20</f>
        <v>LANDET KVANTUM T.O.M UKE 16</v>
      </c>
      <c r="H118" s="196" t="str">
        <f>I20</f>
        <v>RESTKVOTER</v>
      </c>
      <c r="I118" s="197" t="str">
        <f>J20</f>
        <v>LANDET KVANTUM T.O.M. UKE 16 2016</v>
      </c>
      <c r="J118" s="4"/>
      <c r="K118" s="1"/>
      <c r="L118" s="4"/>
      <c r="M118" s="4"/>
    </row>
    <row r="119" spans="2:13" s="71" customFormat="1" ht="14.1" customHeight="1" x14ac:dyDescent="0.3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509.31029999999998</v>
      </c>
      <c r="G119" s="365">
        <f>G120+G121+G122</f>
        <v>17307.0092</v>
      </c>
      <c r="H119" s="365">
        <f>D119-G119</f>
        <v>31249.9908</v>
      </c>
      <c r="I119" s="375">
        <f>I120+I121+I122</f>
        <v>12959.343500000001</v>
      </c>
      <c r="J119" s="158"/>
      <c r="K119" s="129"/>
      <c r="L119" s="158"/>
      <c r="M119" s="158"/>
    </row>
    <row r="120" spans="2:13" ht="14.1" customHeight="1" x14ac:dyDescent="0.3">
      <c r="B120" s="9"/>
      <c r="C120" s="269" t="s">
        <v>12</v>
      </c>
      <c r="D120" s="376">
        <v>38846</v>
      </c>
      <c r="E120" s="253">
        <v>39955</v>
      </c>
      <c r="F120" s="377">
        <v>416.07650000000001</v>
      </c>
      <c r="G120" s="377">
        <v>14057.676799999999</v>
      </c>
      <c r="H120" s="377">
        <f t="shared" ref="H120:H126" si="7">E120-G120</f>
        <v>25897.323199999999</v>
      </c>
      <c r="I120" s="378">
        <v>9390.2954000000009</v>
      </c>
      <c r="J120" s="158"/>
      <c r="K120" s="129"/>
      <c r="L120" s="158"/>
      <c r="M120" s="158"/>
    </row>
    <row r="121" spans="2:13" ht="14.1" customHeight="1" x14ac:dyDescent="0.3">
      <c r="B121" s="9"/>
      <c r="C121" s="269" t="s">
        <v>11</v>
      </c>
      <c r="D121" s="376">
        <v>9211</v>
      </c>
      <c r="E121" s="253">
        <v>9140</v>
      </c>
      <c r="F121" s="377">
        <v>93.233800000000002</v>
      </c>
      <c r="G121" s="377">
        <v>3249.3323999999998</v>
      </c>
      <c r="H121" s="377">
        <f t="shared" si="7"/>
        <v>5890.6676000000007</v>
      </c>
      <c r="I121" s="378">
        <v>3569.0481</v>
      </c>
      <c r="J121" s="158"/>
      <c r="K121" s="129"/>
      <c r="L121" s="158"/>
      <c r="M121" s="158"/>
    </row>
    <row r="122" spans="2:13" ht="15" thickBot="1" x14ac:dyDescent="0.35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80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5">
      <c r="B123" s="100"/>
      <c r="C123" s="271" t="s">
        <v>41</v>
      </c>
      <c r="D123" s="382">
        <v>32809</v>
      </c>
      <c r="E123" s="304">
        <v>31815</v>
      </c>
      <c r="F123" s="309">
        <v>148.27459999999999</v>
      </c>
      <c r="G123" s="309">
        <v>1201.3063999999999</v>
      </c>
      <c r="H123" s="308">
        <f t="shared" si="7"/>
        <v>30613.693599999999</v>
      </c>
      <c r="I123" s="310">
        <v>5341.7987999999996</v>
      </c>
      <c r="J123" s="101"/>
      <c r="K123" s="129"/>
      <c r="L123" s="158"/>
      <c r="M123" s="158"/>
    </row>
    <row r="124" spans="2:13" s="71" customFormat="1" ht="14.25" customHeight="1" thickBot="1" x14ac:dyDescent="0.35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601.46069999999997</v>
      </c>
      <c r="G124" s="384">
        <f>G133+G130+G125</f>
        <v>21363.3946</v>
      </c>
      <c r="H124" s="384">
        <f t="shared" si="7"/>
        <v>30064.6054</v>
      </c>
      <c r="I124" s="385">
        <f>I125+I130+I133</f>
        <v>30624.387200000001</v>
      </c>
      <c r="J124" s="119"/>
      <c r="K124" s="129"/>
      <c r="L124" s="158"/>
      <c r="M124" s="158"/>
    </row>
    <row r="125" spans="2:13" ht="15.75" customHeight="1" x14ac:dyDescent="0.3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542.41430000000003</v>
      </c>
      <c r="G125" s="387">
        <f>G126+G127+G129+G128</f>
        <v>15758.226499999999</v>
      </c>
      <c r="H125" s="387">
        <f t="shared" si="7"/>
        <v>22491.773500000003</v>
      </c>
      <c r="I125" s="388">
        <f>I126+I127+I128+I129</f>
        <v>24226.4522</v>
      </c>
      <c r="J125" s="4"/>
      <c r="K125" s="129"/>
      <c r="L125" s="158"/>
      <c r="M125" s="158"/>
    </row>
    <row r="126" spans="2:13" s="22" customFormat="1" ht="14.1" customHeight="1" x14ac:dyDescent="0.3">
      <c r="B126" s="45"/>
      <c r="C126" s="274" t="s">
        <v>22</v>
      </c>
      <c r="D126" s="389">
        <v>10943</v>
      </c>
      <c r="E126" s="249">
        <v>12070</v>
      </c>
      <c r="F126" s="390">
        <v>26.867000000000001</v>
      </c>
      <c r="G126" s="390">
        <v>2728.0203999999999</v>
      </c>
      <c r="H126" s="390">
        <f t="shared" si="7"/>
        <v>9341.9796000000006</v>
      </c>
      <c r="I126" s="391">
        <v>3233.402</v>
      </c>
      <c r="J126" s="46"/>
      <c r="K126" s="129"/>
      <c r="L126" s="158"/>
      <c r="M126" s="158"/>
    </row>
    <row r="127" spans="2:13" s="22" customFormat="1" ht="14.1" customHeight="1" x14ac:dyDescent="0.3">
      <c r="B127" s="131"/>
      <c r="C127" s="274" t="s">
        <v>23</v>
      </c>
      <c r="D127" s="389">
        <v>10198</v>
      </c>
      <c r="E127" s="249">
        <v>10860</v>
      </c>
      <c r="F127" s="390">
        <v>117.5797</v>
      </c>
      <c r="G127" s="390">
        <v>4412.0241999999998</v>
      </c>
      <c r="H127" s="390">
        <f>E127-G127</f>
        <v>6447.9758000000002</v>
      </c>
      <c r="I127" s="391">
        <v>6752.0699000000004</v>
      </c>
      <c r="J127" s="137"/>
      <c r="K127" s="129"/>
      <c r="L127" s="158"/>
      <c r="M127" s="158"/>
    </row>
    <row r="128" spans="2:13" s="22" customFormat="1" ht="14.1" customHeight="1" x14ac:dyDescent="0.3">
      <c r="B128" s="131"/>
      <c r="C128" s="274" t="s">
        <v>24</v>
      </c>
      <c r="D128" s="389">
        <v>9687</v>
      </c>
      <c r="E128" s="249">
        <v>9306</v>
      </c>
      <c r="F128" s="390">
        <v>163.38470000000001</v>
      </c>
      <c r="G128" s="390">
        <v>4386.6142</v>
      </c>
      <c r="H128" s="390">
        <f t="shared" ref="H128:H134" si="8">E128-G128</f>
        <v>4919.3858</v>
      </c>
      <c r="I128" s="391">
        <v>7229.1575999999995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4" t="s">
        <v>25</v>
      </c>
      <c r="D129" s="389">
        <v>7406</v>
      </c>
      <c r="E129" s="249">
        <v>6014</v>
      </c>
      <c r="F129" s="390">
        <v>234.5829</v>
      </c>
      <c r="G129" s="390">
        <v>4231.5676999999996</v>
      </c>
      <c r="H129" s="390">
        <f t="shared" si="8"/>
        <v>1782.4323000000004</v>
      </c>
      <c r="I129" s="391">
        <v>7011.8226999999997</v>
      </c>
      <c r="J129" s="137"/>
      <c r="K129" s="129"/>
      <c r="L129" s="158"/>
      <c r="M129" s="158"/>
    </row>
    <row r="130" spans="2:13" s="23" customFormat="1" ht="14.1" customHeight="1" x14ac:dyDescent="0.3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>
        <v>20.255500000000001</v>
      </c>
      <c r="G130" s="393">
        <v>3558.3946000000001</v>
      </c>
      <c r="H130" s="393">
        <f t="shared" si="8"/>
        <v>2511.6053999999999</v>
      </c>
      <c r="I130" s="394">
        <v>3711.4638</v>
      </c>
      <c r="J130" s="39"/>
      <c r="K130" s="129"/>
      <c r="L130" s="158"/>
      <c r="M130" s="158"/>
    </row>
    <row r="131" spans="2:13" ht="14.1" customHeight="1" x14ac:dyDescent="0.3">
      <c r="B131" s="9"/>
      <c r="C131" s="274" t="s">
        <v>43</v>
      </c>
      <c r="D131" s="389">
        <v>4986</v>
      </c>
      <c r="E131" s="305">
        <v>5570</v>
      </c>
      <c r="F131" s="395">
        <v>20.255500000000001</v>
      </c>
      <c r="G131" s="395">
        <v>3556.5154000000002</v>
      </c>
      <c r="H131" s="395">
        <f t="shared" si="8"/>
        <v>2013.4845999999998</v>
      </c>
      <c r="I131" s="396">
        <v>3677.2303999999999</v>
      </c>
      <c r="J131" s="119"/>
      <c r="K131" s="129"/>
      <c r="L131" s="158"/>
      <c r="M131" s="158"/>
    </row>
    <row r="132" spans="2:13" ht="14.1" customHeight="1" x14ac:dyDescent="0.3">
      <c r="B132" s="20"/>
      <c r="C132" s="274" t="s">
        <v>44</v>
      </c>
      <c r="D132" s="389">
        <v>500</v>
      </c>
      <c r="E132" s="305">
        <v>500</v>
      </c>
      <c r="F132" s="395">
        <f>F130-F131</f>
        <v>0</v>
      </c>
      <c r="G132" s="395">
        <f>G130-G131</f>
        <v>1.8791999999998552</v>
      </c>
      <c r="H132" s="395">
        <f t="shared" si="8"/>
        <v>498.12080000000014</v>
      </c>
      <c r="I132" s="396">
        <f>I130-I131</f>
        <v>34.233400000000074</v>
      </c>
      <c r="J132" s="39"/>
      <c r="K132" s="129"/>
      <c r="L132" s="158"/>
      <c r="M132" s="158"/>
    </row>
    <row r="133" spans="2:13" ht="15" thickBot="1" x14ac:dyDescent="0.35">
      <c r="B133" s="9"/>
      <c r="C133" s="276" t="s">
        <v>63</v>
      </c>
      <c r="D133" s="397">
        <v>6982</v>
      </c>
      <c r="E133" s="266">
        <v>7108</v>
      </c>
      <c r="F133" s="398">
        <v>38.790900000000001</v>
      </c>
      <c r="G133" s="398">
        <v>2046.7735</v>
      </c>
      <c r="H133" s="398">
        <f t="shared" si="8"/>
        <v>5061.2264999999998</v>
      </c>
      <c r="I133" s="399">
        <v>2686.4712</v>
      </c>
      <c r="J133" s="119"/>
      <c r="K133" s="129"/>
      <c r="L133" s="158"/>
      <c r="M133" s="158"/>
    </row>
    <row r="134" spans="2:13" s="71" customFormat="1" ht="15" thickBot="1" x14ac:dyDescent="0.35">
      <c r="B134" s="9"/>
      <c r="C134" s="277" t="s">
        <v>13</v>
      </c>
      <c r="D134" s="231">
        <v>132</v>
      </c>
      <c r="E134" s="373">
        <v>132</v>
      </c>
      <c r="F134" s="373"/>
      <c r="G134" s="373">
        <v>5.1044999999999998</v>
      </c>
      <c r="H134" s="373">
        <f t="shared" si="8"/>
        <v>126.8955</v>
      </c>
      <c r="I134" s="400">
        <v>5.22</v>
      </c>
      <c r="J134" s="119"/>
      <c r="K134" s="129"/>
      <c r="L134" s="158"/>
      <c r="M134" s="158"/>
    </row>
    <row r="135" spans="2:13" s="71" customFormat="1" ht="16.8" thickBot="1" x14ac:dyDescent="0.35">
      <c r="B135" s="9"/>
      <c r="C135" s="272" t="s">
        <v>71</v>
      </c>
      <c r="D135" s="401">
        <v>2000</v>
      </c>
      <c r="E135" s="306">
        <v>2000</v>
      </c>
      <c r="F135" s="309">
        <v>5.3760000000000003</v>
      </c>
      <c r="G135" s="309">
        <v>2000</v>
      </c>
      <c r="H135" s="309">
        <f t="shared" ref="H135" si="9">E135-G135</f>
        <v>0</v>
      </c>
      <c r="I135" s="311">
        <v>2000</v>
      </c>
      <c r="J135" s="119"/>
      <c r="K135" s="129"/>
      <c r="L135" s="158"/>
      <c r="M135" s="158"/>
    </row>
    <row r="136" spans="2:13" s="71" customFormat="1" ht="15" thickBot="1" x14ac:dyDescent="0.35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/>
      <c r="J136" s="158"/>
      <c r="K136" s="129"/>
      <c r="L136" s="158"/>
      <c r="M136" s="158"/>
    </row>
    <row r="137" spans="2:13" s="71" customFormat="1" ht="15" thickBot="1" x14ac:dyDescent="0.35">
      <c r="B137" s="9"/>
      <c r="C137" s="222" t="s">
        <v>14</v>
      </c>
      <c r="D137" s="403"/>
      <c r="E137" s="229"/>
      <c r="F137" s="243">
        <v>1</v>
      </c>
      <c r="G137" s="243">
        <v>68</v>
      </c>
      <c r="H137" s="243">
        <f>E137-G137</f>
        <v>-68</v>
      </c>
      <c r="I137" s="307">
        <v>11</v>
      </c>
      <c r="J137" s="119"/>
      <c r="K137" s="129"/>
      <c r="L137" s="158"/>
      <c r="M137" s="158"/>
    </row>
    <row r="138" spans="2:13" s="3" customFormat="1" ht="16.2" thickBot="1" x14ac:dyDescent="0.35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1265.4215999999999</v>
      </c>
      <c r="G138" s="203">
        <f>G119+G123+G124+G134+G135+G136+G137</f>
        <v>42014.994700000003</v>
      </c>
      <c r="H138" s="203">
        <f>E138-G138</f>
        <v>93205.00529999999</v>
      </c>
      <c r="I138" s="211">
        <f>I119+I123+I124+I134+I135+I136+I137</f>
        <v>50941.749500000005</v>
      </c>
      <c r="J138" s="174"/>
      <c r="K138" s="129"/>
      <c r="L138" s="158"/>
      <c r="M138" s="158"/>
    </row>
    <row r="139" spans="2:13" s="3" customFormat="1" ht="14.25" customHeight="1" x14ac:dyDescent="0.3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3">
      <c r="B140" s="2"/>
      <c r="C140" s="205" t="s">
        <v>110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3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5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3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4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5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5">
      <c r="B148" s="120"/>
      <c r="C148" s="410" t="s">
        <v>2</v>
      </c>
      <c r="D148" s="411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3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5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2" thickBot="1" x14ac:dyDescent="0.35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3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3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5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" thickBot="1" x14ac:dyDescent="0.35">
      <c r="B157" s="120"/>
      <c r="C157" s="107" t="s">
        <v>19</v>
      </c>
      <c r="D157" s="114" t="s">
        <v>20</v>
      </c>
      <c r="E157" s="70" t="str">
        <f>F20</f>
        <v>LANDET KVANTUM UKE 16</v>
      </c>
      <c r="F157" s="70" t="str">
        <f>G20</f>
        <v>LANDET KVANTUM T.O.M UKE 16</v>
      </c>
      <c r="G157" s="70" t="str">
        <f>I20</f>
        <v>RESTKVOTER</v>
      </c>
      <c r="H157" s="93" t="str">
        <f>J20</f>
        <v>LANDET KVANTUM T.O.M. UKE 16 2016</v>
      </c>
      <c r="I157" s="119"/>
      <c r="J157" s="119"/>
      <c r="K157" s="121"/>
      <c r="L157" s="119"/>
      <c r="M157" s="119"/>
    </row>
    <row r="158" spans="2:13" ht="15" customHeight="1" thickBot="1" x14ac:dyDescent="0.35">
      <c r="B158" s="120"/>
      <c r="C158" s="112" t="s">
        <v>5</v>
      </c>
      <c r="D158" s="185">
        <v>17477</v>
      </c>
      <c r="E158" s="185">
        <v>163.64089999999999</v>
      </c>
      <c r="F158" s="185">
        <v>643.20690000000002</v>
      </c>
      <c r="G158" s="185">
        <f>D158-F158</f>
        <v>16833.793099999999</v>
      </c>
      <c r="H158" s="223">
        <v>663.65229999999997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5" t="s">
        <v>44</v>
      </c>
      <c r="D159" s="185">
        <v>100</v>
      </c>
      <c r="E159" s="185"/>
      <c r="F159" s="185">
        <v>1.992</v>
      </c>
      <c r="G159" s="185">
        <f>D159-F159</f>
        <v>98.007999999999996</v>
      </c>
      <c r="H159" s="223">
        <v>2.9260000000000002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5">
      <c r="A161" s="119"/>
      <c r="B161" s="120"/>
      <c r="C161" s="113" t="s">
        <v>55</v>
      </c>
      <c r="D161" s="187">
        <f>SUM(D158:D160)</f>
        <v>17600</v>
      </c>
      <c r="E161" s="187">
        <f>SUM(E158:E160)</f>
        <v>163.64089999999999</v>
      </c>
      <c r="F161" s="187">
        <f>SUM(F158:F160)</f>
        <v>645.19889999999998</v>
      </c>
      <c r="G161" s="187">
        <f>D161-F161</f>
        <v>16954.801100000001</v>
      </c>
      <c r="H161" s="210">
        <f>SUM(H158:H160)</f>
        <v>666.57830000000001</v>
      </c>
      <c r="I161" s="119"/>
      <c r="J161" s="119"/>
      <c r="K161" s="121"/>
      <c r="L161" s="119"/>
      <c r="M161" s="119"/>
    </row>
    <row r="162" spans="1:13" ht="21" customHeight="1" thickBot="1" x14ac:dyDescent="0.35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4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3">
      <c r="B164" s="415" t="s">
        <v>1</v>
      </c>
      <c r="C164" s="416"/>
      <c r="D164" s="416"/>
      <c r="E164" s="416"/>
      <c r="F164" s="416"/>
      <c r="G164" s="416"/>
      <c r="H164" s="416"/>
      <c r="I164" s="416"/>
      <c r="J164" s="416"/>
      <c r="K164" s="417"/>
      <c r="L164" s="192"/>
      <c r="M164" s="192"/>
    </row>
    <row r="165" spans="1:13" ht="6" customHeight="1" thickBot="1" x14ac:dyDescent="0.35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5">
      <c r="B166" s="29"/>
      <c r="C166" s="410" t="s">
        <v>2</v>
      </c>
      <c r="D166" s="411"/>
      <c r="E166" s="410" t="s">
        <v>56</v>
      </c>
      <c r="F166" s="411"/>
      <c r="G166" s="410" t="s">
        <v>57</v>
      </c>
      <c r="H166" s="411"/>
      <c r="I166" s="84"/>
      <c r="J166" s="84"/>
      <c r="K166" s="30"/>
      <c r="L166" s="144"/>
      <c r="M166" s="144"/>
    </row>
    <row r="167" spans="1:13" ht="14.25" customHeight="1" x14ac:dyDescent="0.3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3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5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" customHeight="1" x14ac:dyDescent="0.3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" customHeight="1" x14ac:dyDescent="0.3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5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3">
      <c r="B175" s="412" t="s">
        <v>8</v>
      </c>
      <c r="C175" s="413"/>
      <c r="D175" s="413"/>
      <c r="E175" s="413"/>
      <c r="F175" s="413"/>
      <c r="G175" s="413"/>
      <c r="H175" s="413"/>
      <c r="I175" s="413"/>
      <c r="J175" s="413"/>
      <c r="K175" s="414"/>
      <c r="L175" s="192"/>
      <c r="M175" s="192"/>
    </row>
    <row r="176" spans="1:13" ht="4.5" customHeight="1" thickBot="1" x14ac:dyDescent="0.35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7.4" thickBot="1" x14ac:dyDescent="0.35">
      <c r="A177" s="3"/>
      <c r="B177" s="29"/>
      <c r="C177" s="107" t="s">
        <v>19</v>
      </c>
      <c r="D177" s="180" t="s">
        <v>92</v>
      </c>
      <c r="E177" s="343" t="s">
        <v>83</v>
      </c>
      <c r="F177" s="227" t="str">
        <f>F20</f>
        <v>LANDET KVANTUM UKE 16</v>
      </c>
      <c r="G177" s="70" t="str">
        <f>G20</f>
        <v>LANDET KVANTUM T.O.M UKE 16</v>
      </c>
      <c r="H177" s="70" t="str">
        <f>I20</f>
        <v>RESTKVOTER</v>
      </c>
      <c r="I177" s="93" t="str">
        <f>J20</f>
        <v>LANDET KVANTUM T.O.M. UKE 16 2016</v>
      </c>
      <c r="J177" s="144"/>
      <c r="K177" s="30"/>
      <c r="L177" s="144"/>
      <c r="M177" s="144"/>
    </row>
    <row r="178" spans="1:13" ht="14.1" customHeight="1" x14ac:dyDescent="0.3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2391.2433000000005</v>
      </c>
      <c r="G178" s="316">
        <f t="shared" si="10"/>
        <v>15527.713800000001</v>
      </c>
      <c r="H178" s="316">
        <f t="shared" si="10"/>
        <v>24352.286200000002</v>
      </c>
      <c r="I178" s="321">
        <f t="shared" si="10"/>
        <v>13206.562300000001</v>
      </c>
      <c r="J178" s="81"/>
      <c r="K178" s="58"/>
      <c r="L178" s="194"/>
      <c r="M178" s="194"/>
    </row>
    <row r="179" spans="1:13" ht="14.1" customHeight="1" x14ac:dyDescent="0.3">
      <c r="B179" s="50"/>
      <c r="C179" s="303" t="s">
        <v>12</v>
      </c>
      <c r="D179" s="297">
        <v>24096</v>
      </c>
      <c r="E179" s="314">
        <v>25535</v>
      </c>
      <c r="F179" s="314">
        <v>1637.0565999999999</v>
      </c>
      <c r="G179" s="314">
        <v>13364.1798</v>
      </c>
      <c r="H179" s="314">
        <f>E179-G179</f>
        <v>12170.8202</v>
      </c>
      <c r="I179" s="319">
        <v>10794.0969</v>
      </c>
      <c r="J179" s="81"/>
      <c r="K179" s="58"/>
      <c r="L179" s="194"/>
      <c r="M179" s="194"/>
    </row>
    <row r="180" spans="1:13" ht="14.1" customHeight="1" x14ac:dyDescent="0.3">
      <c r="B180" s="50"/>
      <c r="C180" s="109" t="s">
        <v>11</v>
      </c>
      <c r="D180" s="297">
        <v>6272</v>
      </c>
      <c r="E180" s="314">
        <v>6646</v>
      </c>
      <c r="F180" s="314">
        <v>542.17100000000005</v>
      </c>
      <c r="G180" s="314">
        <v>1318.4518</v>
      </c>
      <c r="H180" s="314">
        <f t="shared" ref="H180:H182" si="11">E180-G180</f>
        <v>5327.5482000000002</v>
      </c>
      <c r="I180" s="319">
        <v>514.55960000000005</v>
      </c>
      <c r="J180" s="81"/>
      <c r="K180" s="58"/>
      <c r="L180" s="194"/>
      <c r="M180" s="194"/>
    </row>
    <row r="181" spans="1:13" ht="14.1" customHeight="1" x14ac:dyDescent="0.3">
      <c r="B181" s="50"/>
      <c r="C181" s="109" t="s">
        <v>50</v>
      </c>
      <c r="D181" s="297">
        <v>1758</v>
      </c>
      <c r="E181" s="314">
        <v>1794</v>
      </c>
      <c r="F181" s="314">
        <v>44.7393</v>
      </c>
      <c r="G181" s="314">
        <v>655.71259999999995</v>
      </c>
      <c r="H181" s="314">
        <f t="shared" si="11"/>
        <v>1138.2874000000002</v>
      </c>
      <c r="I181" s="319">
        <v>1654.0588</v>
      </c>
      <c r="J181" s="81"/>
      <c r="K181" s="58"/>
      <c r="L181" s="194"/>
      <c r="M181" s="194"/>
    </row>
    <row r="182" spans="1:13" ht="14.1" customHeight="1" x14ac:dyDescent="0.3">
      <c r="B182" s="50"/>
      <c r="C182" s="109" t="s">
        <v>49</v>
      </c>
      <c r="D182" s="297">
        <v>5883</v>
      </c>
      <c r="E182" s="314">
        <v>5905</v>
      </c>
      <c r="F182" s="314">
        <v>167.2764</v>
      </c>
      <c r="G182" s="314">
        <v>189.36959999999999</v>
      </c>
      <c r="H182" s="314">
        <f t="shared" si="11"/>
        <v>5715.6304</v>
      </c>
      <c r="I182" s="319">
        <v>243.84700000000001</v>
      </c>
      <c r="J182" s="81"/>
      <c r="K182" s="58"/>
      <c r="L182" s="194"/>
      <c r="M182" s="194"/>
    </row>
    <row r="183" spans="1:13" ht="14.1" customHeight="1" thickBot="1" x14ac:dyDescent="0.35">
      <c r="B183" s="50"/>
      <c r="C183" s="110" t="s">
        <v>41</v>
      </c>
      <c r="D183" s="233">
        <v>5500</v>
      </c>
      <c r="E183" s="315">
        <v>5500</v>
      </c>
      <c r="F183" s="315">
        <v>382.05099999999999</v>
      </c>
      <c r="G183" s="315">
        <v>590.76800000000003</v>
      </c>
      <c r="H183" s="315">
        <f>E183-G183</f>
        <v>4909.232</v>
      </c>
      <c r="I183" s="320">
        <v>426.17649999999998</v>
      </c>
      <c r="J183" s="81"/>
      <c r="K183" s="58"/>
      <c r="L183" s="194"/>
      <c r="M183" s="194"/>
    </row>
    <row r="184" spans="1:13" ht="14.1" customHeight="1" x14ac:dyDescent="0.3">
      <c r="B184" s="50"/>
      <c r="C184" s="108" t="s">
        <v>17</v>
      </c>
      <c r="D184" s="232">
        <v>8000</v>
      </c>
      <c r="E184" s="316">
        <v>8000</v>
      </c>
      <c r="F184" s="316">
        <f>F185+F186</f>
        <v>115.58669999999999</v>
      </c>
      <c r="G184" s="316">
        <f>G185+G186</f>
        <v>2679.5210999999999</v>
      </c>
      <c r="H184" s="316">
        <f>E184-G184</f>
        <v>5320.4789000000001</v>
      </c>
      <c r="I184" s="321">
        <f>I185+I186</f>
        <v>1452.2975999999999</v>
      </c>
      <c r="J184" s="81"/>
      <c r="K184" s="58"/>
      <c r="L184" s="194"/>
      <c r="M184" s="194"/>
    </row>
    <row r="185" spans="1:13" ht="14.1" customHeight="1" x14ac:dyDescent="0.3">
      <c r="B185" s="50"/>
      <c r="C185" s="109" t="s">
        <v>32</v>
      </c>
      <c r="D185" s="297"/>
      <c r="E185" s="314"/>
      <c r="F185" s="314"/>
      <c r="G185" s="314">
        <v>1335.623</v>
      </c>
      <c r="H185" s="314"/>
      <c r="I185" s="319">
        <v>832.62829999999997</v>
      </c>
      <c r="J185" s="81"/>
      <c r="K185" s="58"/>
      <c r="L185" s="194"/>
      <c r="M185" s="194"/>
    </row>
    <row r="186" spans="1:13" ht="14.1" customHeight="1" thickBot="1" x14ac:dyDescent="0.35">
      <c r="B186" s="50"/>
      <c r="C186" s="111" t="s">
        <v>51</v>
      </c>
      <c r="D186" s="234"/>
      <c r="E186" s="317"/>
      <c r="F186" s="317">
        <v>115.58669999999999</v>
      </c>
      <c r="G186" s="317">
        <v>1343.8981000000001</v>
      </c>
      <c r="H186" s="317"/>
      <c r="I186" s="322">
        <v>619.66930000000002</v>
      </c>
      <c r="J186" s="84"/>
      <c r="K186" s="58"/>
      <c r="L186" s="194"/>
      <c r="M186" s="194"/>
    </row>
    <row r="187" spans="1:13" ht="14.1" customHeight="1" thickBot="1" x14ac:dyDescent="0.35">
      <c r="B187" s="50"/>
      <c r="C187" s="112" t="s">
        <v>13</v>
      </c>
      <c r="D187" s="298">
        <v>10</v>
      </c>
      <c r="E187" s="318">
        <v>10</v>
      </c>
      <c r="F187" s="318">
        <v>4.5156000000000001</v>
      </c>
      <c r="G187" s="318">
        <v>7.0448000000000004</v>
      </c>
      <c r="H187" s="318">
        <f>E187-G187</f>
        <v>2.9551999999999996</v>
      </c>
      <c r="I187" s="323"/>
      <c r="J187" s="81"/>
      <c r="K187" s="58"/>
      <c r="L187" s="194"/>
      <c r="M187" s="194"/>
    </row>
    <row r="188" spans="1:13" ht="14.1" customHeight="1" thickBot="1" x14ac:dyDescent="0.35">
      <c r="B188" s="50"/>
      <c r="C188" s="110" t="s">
        <v>52</v>
      </c>
      <c r="D188" s="233"/>
      <c r="E188" s="315"/>
      <c r="F188" s="315">
        <v>1</v>
      </c>
      <c r="G188" s="315">
        <v>9</v>
      </c>
      <c r="H188" s="315">
        <f>D188-G188</f>
        <v>-9</v>
      </c>
      <c r="I188" s="320">
        <v>24</v>
      </c>
      <c r="J188" s="81"/>
      <c r="K188" s="58"/>
      <c r="L188" s="194"/>
      <c r="M188" s="194"/>
    </row>
    <row r="189" spans="1:13" ht="16.2" thickBot="1" x14ac:dyDescent="0.35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2894.3966000000005</v>
      </c>
      <c r="G189" s="203">
        <f>G178+G183+G184+G187+G188</f>
        <v>18814.047699999999</v>
      </c>
      <c r="H189" s="203">
        <f>H178+H183+H184+H187+H188</f>
        <v>34575.952299999997</v>
      </c>
      <c r="I189" s="200">
        <f>I178+I183+I184+I187+I188</f>
        <v>15109.036400000001</v>
      </c>
      <c r="J189" s="179"/>
      <c r="K189" s="58"/>
      <c r="L189" s="194"/>
      <c r="M189" s="194"/>
    </row>
    <row r="190" spans="1:13" ht="14.1" customHeight="1" x14ac:dyDescent="0.3">
      <c r="A190" s="3"/>
      <c r="B190" s="29"/>
      <c r="C190" s="406"/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5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3"/>
    <row r="193" spans="1:13" s="40" customFormat="1" ht="17.100000000000001" customHeight="1" thickBot="1" x14ac:dyDescent="0.35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3">
      <c r="B194" s="415" t="s">
        <v>1</v>
      </c>
      <c r="C194" s="416"/>
      <c r="D194" s="416"/>
      <c r="E194" s="416"/>
      <c r="F194" s="416"/>
      <c r="G194" s="416"/>
      <c r="H194" s="416"/>
      <c r="I194" s="416"/>
      <c r="J194" s="416"/>
      <c r="K194" s="417"/>
      <c r="L194" s="192"/>
      <c r="M194" s="192"/>
    </row>
    <row r="195" spans="1:13" ht="6" customHeight="1" thickBot="1" x14ac:dyDescent="0.35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5">
      <c r="B196" s="73"/>
      <c r="C196" s="410" t="s">
        <v>2</v>
      </c>
      <c r="D196" s="411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3">
      <c r="B197" s="75"/>
      <c r="C197" s="278" t="s">
        <v>103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3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5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3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3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5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3">
      <c r="B204" s="412" t="s">
        <v>8</v>
      </c>
      <c r="C204" s="413"/>
      <c r="D204" s="413"/>
      <c r="E204" s="413"/>
      <c r="F204" s="413"/>
      <c r="G204" s="413"/>
      <c r="H204" s="413"/>
      <c r="I204" s="413"/>
      <c r="J204" s="413"/>
      <c r="K204" s="414"/>
      <c r="L204" s="192"/>
      <c r="M204" s="192"/>
    </row>
    <row r="205" spans="1:13" ht="6" customHeight="1" thickBot="1" x14ac:dyDescent="0.35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5">
      <c r="B206" s="83"/>
      <c r="C206" s="107" t="s">
        <v>19</v>
      </c>
      <c r="D206" s="114" t="s">
        <v>20</v>
      </c>
      <c r="E206" s="70" t="str">
        <f>F20</f>
        <v>LANDET KVANTUM UKE 16</v>
      </c>
      <c r="F206" s="70" t="str">
        <f>G20</f>
        <v>LANDET KVANTUM T.O.M UKE 16</v>
      </c>
      <c r="G206" s="70" t="str">
        <f>I20</f>
        <v>RESTKVOTER</v>
      </c>
      <c r="H206" s="93" t="str">
        <f>J20</f>
        <v>LANDET KVANTUM T.O.M. UKE 16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5">
      <c r="B207" s="95"/>
      <c r="C207" s="112" t="s">
        <v>54</v>
      </c>
      <c r="D207" s="185"/>
      <c r="E207" s="185">
        <v>33.507199999999997</v>
      </c>
      <c r="F207" s="185">
        <v>309.73770000000002</v>
      </c>
      <c r="G207" s="185"/>
      <c r="H207" s="223">
        <v>589.37109999999996</v>
      </c>
      <c r="I207" s="96"/>
      <c r="J207" s="164"/>
      <c r="K207" s="97"/>
      <c r="L207" s="101"/>
      <c r="M207" s="101"/>
    </row>
    <row r="208" spans="1:13" ht="14.1" customHeight="1" thickBot="1" x14ac:dyDescent="0.35">
      <c r="B208" s="83"/>
      <c r="C208" s="115" t="s">
        <v>48</v>
      </c>
      <c r="D208" s="185"/>
      <c r="E208" s="185">
        <v>31.4467</v>
      </c>
      <c r="F208" s="185">
        <v>1135.6629</v>
      </c>
      <c r="G208" s="185"/>
      <c r="H208" s="223">
        <v>701.16129999999998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5">
      <c r="B209" s="95"/>
      <c r="C209" s="110" t="s">
        <v>39</v>
      </c>
      <c r="D209" s="186"/>
      <c r="E209" s="186">
        <v>1.4124000000000001</v>
      </c>
      <c r="F209" s="186">
        <v>3.5941000000000001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5">
      <c r="B210" s="90"/>
      <c r="C210" s="110" t="s">
        <v>59</v>
      </c>
      <c r="D210" s="186"/>
      <c r="E210" s="186"/>
      <c r="F210" s="186">
        <v>1.1868000000000001</v>
      </c>
      <c r="G210" s="186"/>
      <c r="H210" s="224">
        <v>0.17979999999999999</v>
      </c>
      <c r="I210" s="91"/>
      <c r="J210" s="91"/>
      <c r="K210" s="92"/>
      <c r="L210" s="195"/>
      <c r="M210" s="195"/>
    </row>
    <row r="211" spans="2:13" ht="16.2" thickBot="1" x14ac:dyDescent="0.35">
      <c r="B211" s="83"/>
      <c r="C211" s="113" t="s">
        <v>55</v>
      </c>
      <c r="D211" s="187">
        <f>D197</f>
        <v>6285</v>
      </c>
      <c r="E211" s="187">
        <f>SUM(E207:E210)</f>
        <v>66.36630000000001</v>
      </c>
      <c r="F211" s="187">
        <f>SUM(F207:F210)</f>
        <v>1450.1814999999999</v>
      </c>
      <c r="G211" s="187">
        <f>D211-F211</f>
        <v>4834.8185000000003</v>
      </c>
      <c r="H211" s="210">
        <f>H207+H208+H209+H210</f>
        <v>1290.7121999999999</v>
      </c>
      <c r="I211" s="81"/>
      <c r="J211" s="81"/>
      <c r="K211" s="72"/>
      <c r="L211" s="119"/>
      <c r="M211" s="119"/>
    </row>
    <row r="212" spans="2:13" s="71" customFormat="1" ht="9" customHeight="1" x14ac:dyDescent="0.3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5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3"/>
    <row r="215" spans="2:13" ht="14.1" hidden="1" customHeight="1" x14ac:dyDescent="0.3"/>
    <row r="216" spans="2:13" ht="14.1" hidden="1" customHeight="1" x14ac:dyDescent="0.3"/>
    <row r="217" spans="2:13" ht="14.1" hidden="1" customHeight="1" x14ac:dyDescent="0.3">
      <c r="G217" s="65"/>
    </row>
    <row r="218" spans="2:13" ht="14.1" hidden="1" customHeight="1" x14ac:dyDescent="0.3">
      <c r="F218" s="65"/>
    </row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16
&amp;"-,Normal"&amp;11(iht. motatte landings- og sluttsedler fra fiskesalgslagene; alle tallstørrelser i hele tonn)&amp;R25.04.2017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UKE_16_2017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2017-04-04T06:09:38Z</cp:lastPrinted>
  <dcterms:created xsi:type="dcterms:W3CDTF">2011-07-06T12:13:20Z</dcterms:created>
  <dcterms:modified xsi:type="dcterms:W3CDTF">2017-04-25T08:36:23Z</dcterms:modified>
</cp:coreProperties>
</file>