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2435" tabRatio="413"/>
  </bookViews>
  <sheets>
    <sheet name="UKE_22_2017" sheetId="1" r:id="rId1"/>
  </sheets>
  <definedNames>
    <definedName name="Z_14D440E4_F18A_4F78_9989_38C1B133222D_.wvu.Cols" localSheetId="0" hidden="1">UKE_22_2017!#REF!</definedName>
    <definedName name="Z_14D440E4_F18A_4F78_9989_38C1B133222D_.wvu.PrintArea" localSheetId="0" hidden="1">UKE_22_2017!$B$1:$M$214</definedName>
    <definedName name="Z_14D440E4_F18A_4F78_9989_38C1B133222D_.wvu.Rows" localSheetId="0" hidden="1">UKE_22_2017!$326:$1048576,UKE_22_2017!$215:$325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G34" i="1"/>
  <c r="J32" i="1"/>
  <c r="I33" i="1" l="1"/>
  <c r="I29" i="1" l="1"/>
  <c r="I28" i="1"/>
  <c r="I27" i="1"/>
  <c r="I26" i="1"/>
  <c r="G30" i="1" l="1"/>
  <c r="H127" i="1" l="1"/>
  <c r="H98" i="1"/>
  <c r="G32" i="1" l="1"/>
  <c r="F32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0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F124" i="1" s="1"/>
  <c r="E125" i="1"/>
  <c r="E124" i="1" s="1"/>
  <c r="D125" i="1"/>
  <c r="D124" i="1" s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G124" i="1" l="1"/>
  <c r="H124" i="1" s="1"/>
  <c r="H125" i="1"/>
  <c r="I138" i="1"/>
  <c r="G161" i="1"/>
  <c r="F138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H99" i="1" l="1"/>
  <c r="G24" i="1"/>
  <c r="G40" i="1" s="1"/>
  <c r="E99" i="1"/>
  <c r="G99" i="1"/>
  <c r="F24" i="1"/>
  <c r="F40" i="1" s="1"/>
  <c r="F99" i="1"/>
  <c r="J24" i="1"/>
  <c r="J40" i="1" s="1"/>
  <c r="I21" i="1"/>
  <c r="I40" i="1" s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<sst xmlns="http://schemas.openxmlformats.org/spreadsheetml/2006/main" count="225" uniqueCount="112">
  <si>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</si>
  <si>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</si>
  <si>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</si>
  <si>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</si>
  <si>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</si>
  <si>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</si>
  <si>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</si>
  <si>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</si>
  <si>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</si>
  <si>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</si>
  <si>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</si>
  <si>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</si>
  <si>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</si>
  <si>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</si>
  <si>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</si>
  <si>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</si>
  <si>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</si>
  <si>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</si>
  <si>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</si>
  <si>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</si>
  <si>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</si>
  <si>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</si>
  <si>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</si>
  <si>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</si>
  <si>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</si>
  <si>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</si>
  <si>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</si>
  <si>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</si>
  <si>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</si>
  <si>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</si>
  <si>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</si>
  <si>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</si>
  <si>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</si>
  <si>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</si>
  <si>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</si>
  <si>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</si>
  <si>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</si>
  <si>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</si>
  <si>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</si>
  <si>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</si>
  <si>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</si>
  <si>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</si>
  <si>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</si>
  <si>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</si>
  <si>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</si>
  <si>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</si>
  <si>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</si>
  <si>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</si>
  <si>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</si>
  <si>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</si>
  <si>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</si>
  <si>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</si>
  <si>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</si>
  <si>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</si>
  <si>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</si>
  <si>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</si>
  <si>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</si>
  <si>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</si>
  <si>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</si>
  <si>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</si>
  <si>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</si>
  <si>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</si>
  <si>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</si>
  <si>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</si>
  <si>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</si>
  <si>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</si>
  <si>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</si>
  <si>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</si>
  <si>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</si>
  <si>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</si>
  <si>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</si>
  <si>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</si>
  <si>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</si>
  <si>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</si>
  <si>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</si>
  <si>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</si>
  <si>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</si>
  <si>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</si>
  <si>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</si>
  <si>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</si>
  <si>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</si>
  <si>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</si>
  <si>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</si>
  <si>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</si>
  <si>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</si>
  <si>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</si>
  <si>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</si>
  <si>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</si>
  <si>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</si>
  <si>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</si>
  <si>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</si>
  <si>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</si>
  <si>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</si>
  <si>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</si>
  <si>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</si>
  <si>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</si>
  <si>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</si>
  <si>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</si>
  <si>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</si>
  <si>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</si>
  <si>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</si>
  <si>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</si>
  <si>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</si>
  <si>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</si>
  <si>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</si>
  <si>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</si>
  <si>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t>LANDET KVANTUM UKE 22</t>
  </si>
  <si>
    <t>LANDET KVANTUM T.O.M UKE 22</t>
  </si>
  <si>
    <t>LANDET KVANTUM T.O.M. UKE 22 2016</t>
  </si>
  <si>
    <r>
      <t xml:space="preserve">3 </t>
    </r>
    <r>
      <rPr>
        <sz val="9"/>
        <color theme="1"/>
        <rFont val="Calibri"/>
        <family val="2"/>
      </rPr>
      <t>Registrert rekreasjonsfiske utgjør 895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</si>
  <si>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36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</si>
  <si>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153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</si>
</sst>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65" fillId="0" borderId="0" xfId="0" applyFont="1"/>
    <xf numFmtId="0" fontId="65" fillId="0" borderId="80" xfId="0" applyFont="1" applyBorder="1"/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G135" sqref="G135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0" t="s">
        <v>88</v>
      </c>
      <c r="C2" s="441"/>
      <c r="D2" s="441"/>
      <c r="E2" s="441"/>
      <c r="F2" s="441"/>
      <c r="G2" s="441"/>
      <c r="H2" s="441"/>
      <c r="I2" s="441"/>
      <c r="J2" s="441"/>
      <c r="K2" s="442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5"/>
      <c r="C7" s="426"/>
      <c r="D7" s="426"/>
      <c r="E7" s="426"/>
      <c r="F7" s="426"/>
      <c r="G7" s="426"/>
      <c r="H7" s="426"/>
      <c r="I7" s="426"/>
      <c r="J7" s="426"/>
      <c r="K7" s="427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0" t="s">
        <v>2</v>
      </c>
      <c r="D9" s="421"/>
      <c r="E9" s="420" t="s">
        <v>20</v>
      </c>
      <c r="F9" s="421"/>
      <c r="G9" s="420" t="s">
        <v>21</v>
      </c>
      <c r="H9" s="421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25">
      <c r="B18" s="422" t="s">
        <v>8</v>
      </c>
      <c r="C18" s="423"/>
      <c r="D18" s="423"/>
      <c r="E18" s="423"/>
      <c r="F18" s="423"/>
      <c r="G18" s="423"/>
      <c r="H18" s="423"/>
      <c r="I18" s="423"/>
      <c r="J18" s="423"/>
      <c r="K18" s="424"/>
      <c r="L18" s="208"/>
      <c r="M18" s="208"/>
    </row>
    <row r="19" spans="1:13" ht="12" customHeight="1" thickBot="1" x14ac:dyDescent="0.3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106</v>
      </c>
      <c r="G20" s="344" t="s">
        <v>107</v>
      </c>
      <c r="H20" s="344" t="s">
        <v>84</v>
      </c>
      <c r="I20" s="344" t="s">
        <v>72</v>
      </c>
      <c r="J20" s="345" t="s">
        <v>108</v>
      </c>
      <c r="K20" s="117"/>
      <c r="L20" s="4"/>
      <c r="M20" s="4"/>
    </row>
    <row r="21" spans="1:13" ht="14.1" customHeight="1" x14ac:dyDescent="0.25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884.95869999999991</v>
      </c>
      <c r="G21" s="346">
        <f>G22+G23</f>
        <v>43341.366499999996</v>
      </c>
      <c r="H21" s="346"/>
      <c r="I21" s="346">
        <f>I23+I22</f>
        <v>87567.633499999996</v>
      </c>
      <c r="J21" s="347">
        <f>J23+J22</f>
        <v>49129.772600000004</v>
      </c>
      <c r="K21" s="129"/>
      <c r="L21" s="158"/>
      <c r="M21" s="158"/>
    </row>
    <row r="22" spans="1:13" ht="14.1" customHeight="1" x14ac:dyDescent="0.25">
      <c r="B22" s="120"/>
      <c r="C22" s="269" t="s">
        <v>12</v>
      </c>
      <c r="D22" s="328">
        <v>129040</v>
      </c>
      <c r="E22" s="348">
        <v>130159</v>
      </c>
      <c r="F22" s="348">
        <v>884.19219999999996</v>
      </c>
      <c r="G22" s="348">
        <v>43046.874499999998</v>
      </c>
      <c r="H22" s="348"/>
      <c r="I22" s="348">
        <f>E22-G22</f>
        <v>87112.125499999995</v>
      </c>
      <c r="J22" s="349">
        <v>48468.259700000002</v>
      </c>
      <c r="K22" s="129"/>
      <c r="L22" s="158"/>
      <c r="M22" s="158"/>
    </row>
    <row r="23" spans="1:13" ht="14.1" customHeight="1" thickBot="1" x14ac:dyDescent="0.3">
      <c r="B23" s="120"/>
      <c r="C23" s="270" t="s">
        <v>11</v>
      </c>
      <c r="D23" s="342">
        <v>750</v>
      </c>
      <c r="E23" s="350">
        <v>750</v>
      </c>
      <c r="F23" s="350">
        <v>0.76649999999999996</v>
      </c>
      <c r="G23" s="350">
        <v>294.49200000000002</v>
      </c>
      <c r="H23" s="350"/>
      <c r="I23" s="348">
        <f>E23-G23</f>
        <v>455.50799999999998</v>
      </c>
      <c r="J23" s="351">
        <v>661.51289999999995</v>
      </c>
      <c r="K23" s="129"/>
      <c r="L23" s="158"/>
      <c r="M23" s="158"/>
    </row>
    <row r="24" spans="1:13" ht="14.1" customHeight="1" x14ac:dyDescent="0.25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1281.4984999999999</v>
      </c>
      <c r="G24" s="346">
        <f>G25+G31+G32</f>
        <v>222274.69339999999</v>
      </c>
      <c r="H24" s="346"/>
      <c r="I24" s="346">
        <f>I25+I31+I32</f>
        <v>46655.306599999996</v>
      </c>
      <c r="J24" s="347">
        <f>J25+J31+J32</f>
        <v>220263.89455000003</v>
      </c>
      <c r="K24" s="129"/>
      <c r="L24" s="158"/>
      <c r="M24" s="158"/>
    </row>
    <row r="25" spans="1:13" ht="15" customHeight="1" x14ac:dyDescent="0.25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904.51839999999993</v>
      </c>
      <c r="G25" s="352">
        <f>G26+G27+G28+G29</f>
        <v>181315.05730000001</v>
      </c>
      <c r="H25" s="352"/>
      <c r="I25" s="352">
        <f>I26+I27+I28+I29+I30</f>
        <v>30845.9427</v>
      </c>
      <c r="J25" s="353">
        <f>J26+J27+J28+J29+J30</f>
        <v>175879.37965000002</v>
      </c>
      <c r="K25" s="129"/>
      <c r="L25" s="158"/>
      <c r="M25" s="158"/>
    </row>
    <row r="26" spans="1:13" ht="14.1" customHeight="1" x14ac:dyDescent="0.25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141.19220000000001</v>
      </c>
      <c r="G26" s="354">
        <v>47414.876799999998</v>
      </c>
      <c r="H26" s="411">
        <v>470</v>
      </c>
      <c r="I26" s="354">
        <f>E26-G26+H26</f>
        <v>6116.1232000000018</v>
      </c>
      <c r="J26" s="355">
        <v>47043.826000000001</v>
      </c>
      <c r="K26" s="129"/>
      <c r="L26" s="158"/>
      <c r="M26" s="158"/>
    </row>
    <row r="27" spans="1:13" ht="14.1" customHeight="1" x14ac:dyDescent="0.25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144.6027</v>
      </c>
      <c r="G27" s="354">
        <v>49647.0553</v>
      </c>
      <c r="H27" s="411">
        <v>731</v>
      </c>
      <c r="I27" s="354">
        <f>E27-G27+H27</f>
        <v>3570.9447</v>
      </c>
      <c r="J27" s="355">
        <v>47538.409500000002</v>
      </c>
      <c r="K27" s="129"/>
      <c r="L27" s="158"/>
      <c r="M27" s="158"/>
    </row>
    <row r="28" spans="1:13" ht="14.1" customHeight="1" x14ac:dyDescent="0.25">
      <c r="A28" s="22"/>
      <c r="B28" s="131"/>
      <c r="C28" s="274" t="s">
        <v>69</v>
      </c>
      <c r="D28" s="330">
        <v>51454</v>
      </c>
      <c r="E28" s="354">
        <v>55564</v>
      </c>
      <c r="F28" s="354">
        <v>362.39589999999998</v>
      </c>
      <c r="G28" s="354">
        <v>51544.809650000003</v>
      </c>
      <c r="H28" s="411">
        <v>1568</v>
      </c>
      <c r="I28" s="354">
        <f>E28-G28+H28</f>
        <v>5587.1903499999971</v>
      </c>
      <c r="J28" s="355">
        <v>47003.802349999998</v>
      </c>
      <c r="K28" s="129"/>
      <c r="L28" s="158"/>
      <c r="M28" s="158"/>
    </row>
    <row r="29" spans="1:13" ht="14.1" customHeight="1" x14ac:dyDescent="0.25">
      <c r="A29" s="22"/>
      <c r="B29" s="131"/>
      <c r="C29" s="274" t="s">
        <v>25</v>
      </c>
      <c r="D29" s="330">
        <v>34409</v>
      </c>
      <c r="E29" s="354">
        <v>33849</v>
      </c>
      <c r="F29" s="354">
        <v>256.32760000000002</v>
      </c>
      <c r="G29" s="354">
        <v>32708.315549999999</v>
      </c>
      <c r="H29" s="410">
        <v>1040</v>
      </c>
      <c r="I29" s="354">
        <f>E29-G29+H29</f>
        <v>2180.6844500000007</v>
      </c>
      <c r="J29" s="355">
        <v>34293.341800000002</v>
      </c>
      <c r="K29" s="129"/>
      <c r="L29" s="158"/>
      <c r="M29" s="158"/>
    </row>
    <row r="30" spans="1:13" ht="14.1" customHeight="1" x14ac:dyDescent="0.25">
      <c r="A30" s="22"/>
      <c r="B30" s="131"/>
      <c r="C30" s="274" t="s">
        <v>65</v>
      </c>
      <c r="D30" s="330">
        <v>17200</v>
      </c>
      <c r="E30" s="354">
        <v>17200</v>
      </c>
      <c r="F30" s="354">
        <v>379</v>
      </c>
      <c r="G30" s="354">
        <f>SUM(H26:H29)</f>
        <v>3809</v>
      </c>
      <c r="H30" s="354"/>
      <c r="I30" s="354">
        <f t="shared" ref="I30:I31" si="0">E30-G30</f>
        <v>13391</v>
      </c>
      <c r="J30" s="355"/>
      <c r="K30" s="129"/>
      <c r="L30" s="158"/>
      <c r="M30" s="158"/>
    </row>
    <row r="31" spans="1:13" ht="14.1" customHeight="1" x14ac:dyDescent="0.25">
      <c r="A31" s="23"/>
      <c r="B31" s="130"/>
      <c r="C31" s="275" t="s">
        <v>18</v>
      </c>
      <c r="D31" s="329">
        <v>33756</v>
      </c>
      <c r="E31" s="352">
        <v>34484</v>
      </c>
      <c r="F31" s="352">
        <v>326.4228</v>
      </c>
      <c r="G31" s="352">
        <v>15477.1952</v>
      </c>
      <c r="H31" s="352"/>
      <c r="I31" s="352">
        <f t="shared" si="0"/>
        <v>19006.804799999998</v>
      </c>
      <c r="J31" s="353">
        <v>14631.518899999999</v>
      </c>
      <c r="K31" s="129"/>
      <c r="L31" s="158"/>
      <c r="M31" s="158"/>
    </row>
    <row r="32" spans="1:13" ht="14.1" customHeight="1" x14ac:dyDescent="0.25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50.557299999999998</v>
      </c>
      <c r="G32" s="352">
        <f>G33</f>
        <v>25482.440900000001</v>
      </c>
      <c r="H32" s="352"/>
      <c r="I32" s="352">
        <f>I33+I34</f>
        <v>-3197.4409000000014</v>
      </c>
      <c r="J32" s="353">
        <f>J33</f>
        <v>29752.995999999999</v>
      </c>
      <c r="K32" s="129"/>
      <c r="L32" s="158"/>
      <c r="M32" s="158"/>
    </row>
    <row r="33" spans="1:13" ht="14.1" customHeight="1" x14ac:dyDescent="0.25">
      <c r="A33" s="22"/>
      <c r="B33" s="131"/>
      <c r="C33" s="274" t="s">
        <v>10</v>
      </c>
      <c r="D33" s="330">
        <v>22944</v>
      </c>
      <c r="E33" s="354">
        <v>20185</v>
      </c>
      <c r="F33" s="354">
        <f>107.5573-F37</f>
        <v>50.557299999999998</v>
      </c>
      <c r="G33" s="354">
        <f>28699.4409-G37</f>
        <v>25482.440900000001</v>
      </c>
      <c r="H33" s="410">
        <v>338</v>
      </c>
      <c r="I33" s="354">
        <f>E33-G33+H33</f>
        <v>-4959.4409000000014</v>
      </c>
      <c r="J33" s="355">
        <v>29752.995999999999</v>
      </c>
      <c r="K33" s="129"/>
      <c r="L33" s="158"/>
      <c r="M33" s="158"/>
    </row>
    <row r="34" spans="1:13" ht="14.1" customHeight="1" thickBot="1" x14ac:dyDescent="0.3">
      <c r="A34" s="22"/>
      <c r="B34" s="131"/>
      <c r="C34" s="356" t="s">
        <v>67</v>
      </c>
      <c r="D34" s="331">
        <v>2100</v>
      </c>
      <c r="E34" s="357">
        <v>2100</v>
      </c>
      <c r="F34" s="357">
        <v>34</v>
      </c>
      <c r="G34" s="357">
        <f>H33</f>
        <v>338</v>
      </c>
      <c r="H34" s="357"/>
      <c r="I34" s="357">
        <f>E34-G34</f>
        <v>1762</v>
      </c>
      <c r="J34" s="358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41">
        <v>4000</v>
      </c>
      <c r="E35" s="359">
        <v>4000</v>
      </c>
      <c r="F35" s="359">
        <v>8.5</v>
      </c>
      <c r="G35" s="359">
        <v>2634.0392000000002</v>
      </c>
      <c r="H35" s="359"/>
      <c r="I35" s="359">
        <f>E35-G35</f>
        <v>1365.9607999999998</v>
      </c>
      <c r="J35" s="360">
        <v>3217.4991500000001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32">
        <v>687</v>
      </c>
      <c r="E36" s="333">
        <v>687</v>
      </c>
      <c r="F36" s="333">
        <v>0.12</v>
      </c>
      <c r="G36" s="333">
        <v>397.92860000000002</v>
      </c>
      <c r="H36" s="333"/>
      <c r="I36" s="359">
        <f>E36-G36</f>
        <v>289.07139999999998</v>
      </c>
      <c r="J36" s="340">
        <v>377.8374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32">
        <v>3000</v>
      </c>
      <c r="E37" s="333">
        <v>3000</v>
      </c>
      <c r="F37" s="333">
        <v>57</v>
      </c>
      <c r="G37" s="333">
        <v>3217</v>
      </c>
      <c r="H37" s="409"/>
      <c r="I37" s="359">
        <f>E37-G37</f>
        <v>-217</v>
      </c>
      <c r="J37" s="340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32">
        <v>7000</v>
      </c>
      <c r="E38" s="333">
        <v>7000</v>
      </c>
      <c r="F38" s="333">
        <v>3.9942000000000002</v>
      </c>
      <c r="G38" s="333">
        <v>7000</v>
      </c>
      <c r="H38" s="333"/>
      <c r="I38" s="359">
        <f t="shared" ref="I38:I39" si="1">D38-G38</f>
        <v>0</v>
      </c>
      <c r="J38" s="340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32"/>
      <c r="E39" s="333"/>
      <c r="F39" s="333"/>
      <c r="G39" s="333">
        <v>762</v>
      </c>
      <c r="H39" s="333"/>
      <c r="I39" s="359">
        <f t="shared" si="1"/>
        <v>-762</v>
      </c>
      <c r="J39" s="340">
        <v>24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F21+F24+F35+F36+F37+F38+F39</f>
        <v>2236.0713999999998</v>
      </c>
      <c r="G40" s="199">
        <f>G21+G24+G35+G36+G37+G38+G39</f>
        <v>279627.02769999998</v>
      </c>
      <c r="H40" s="199">
        <f>H26+H27+H28+H29+H33</f>
        <v>4147</v>
      </c>
      <c r="I40" s="199">
        <f>I21+I24+I35+I36+I37+I38+I39</f>
        <v>134898.97229999999</v>
      </c>
      <c r="J40" s="211">
        <f>J21+J24+J35+J36+J37+J38+J39</f>
        <v>280013.00370000006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5" t="s">
        <v>1</v>
      </c>
      <c r="C47" s="426"/>
      <c r="D47" s="426"/>
      <c r="E47" s="426"/>
      <c r="F47" s="426"/>
      <c r="G47" s="426"/>
      <c r="H47" s="426"/>
      <c r="I47" s="426"/>
      <c r="J47" s="426"/>
      <c r="K47" s="427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12" t="s">
        <v>2</v>
      </c>
      <c r="D49" s="413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2" t="s">
        <v>8</v>
      </c>
      <c r="C55" s="423"/>
      <c r="D55" s="423"/>
      <c r="E55" s="423"/>
      <c r="F55" s="423"/>
      <c r="G55" s="423"/>
      <c r="H55" s="423"/>
      <c r="I55" s="423"/>
      <c r="J55" s="423"/>
      <c r="K55" s="424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22</v>
      </c>
      <c r="F56" s="196" t="str">
        <f>G20</f>
        <v>LANDET KVANTUM T.O.M UKE 22</v>
      </c>
      <c r="G56" s="196" t="str">
        <f>I20</f>
        <v>RESTKVOTER</v>
      </c>
      <c r="H56" s="197" t="str">
        <f>J20</f>
        <v>LANDET KVANTUM T.O.M. UKE 22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149" t="s">
        <v>35</v>
      </c>
      <c r="D57" s="432"/>
      <c r="E57" s="365">
        <v>27.975999999999999</v>
      </c>
      <c r="F57" s="365">
        <v>284.97550000000001</v>
      </c>
      <c r="G57" s="437"/>
      <c r="H57" s="242">
        <v>455.71069999999997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3"/>
      <c r="E58" s="366">
        <v>1.1094999999999999</v>
      </c>
      <c r="F58" s="366">
        <v>643.09609999999998</v>
      </c>
      <c r="G58" s="438"/>
      <c r="H58" s="324">
        <v>425.80919999999998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4"/>
      <c r="E59" s="367"/>
      <c r="F59" s="367">
        <v>28.2638</v>
      </c>
      <c r="G59" s="439"/>
      <c r="H59" s="325">
        <v>55.5655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68">
        <v>7100</v>
      </c>
      <c r="E60" s="369">
        <f>SUM(E61:E63)</f>
        <v>777.82860000000005</v>
      </c>
      <c r="F60" s="369">
        <f>F61+F62+F63</f>
        <v>2981.2080999999998</v>
      </c>
      <c r="G60" s="369">
        <f>D60-F60</f>
        <v>4118.7919000000002</v>
      </c>
      <c r="H60" s="370">
        <f>H61+H62+H63</f>
        <v>3062.8263999999999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9"/>
      <c r="E61" s="235">
        <v>237.245</v>
      </c>
      <c r="F61" s="235">
        <v>1013.5372</v>
      </c>
      <c r="G61" s="235"/>
      <c r="H61" s="237">
        <v>1227.213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9"/>
      <c r="E62" s="235">
        <v>363.5265</v>
      </c>
      <c r="F62" s="235">
        <v>1340.6899000000001</v>
      </c>
      <c r="G62" s="235"/>
      <c r="H62" s="237">
        <v>1261.3977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50"/>
      <c r="E63" s="241">
        <v>177.05709999999999</v>
      </c>
      <c r="F63" s="241">
        <v>626.98099999999999</v>
      </c>
      <c r="G63" s="241"/>
      <c r="H63" s="237">
        <v>574.21569999999997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236"/>
      <c r="F64" s="236">
        <v>0.75219999999999998</v>
      </c>
      <c r="G64" s="236">
        <f>D64-F64</f>
        <v>84.247799999999998</v>
      </c>
      <c r="H64" s="238">
        <v>0.47189999999999999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243">
        <v>47.182000000000002</v>
      </c>
      <c r="F65" s="243">
        <v>130.76830000000001</v>
      </c>
      <c r="G65" s="243"/>
      <c r="H65" s="307">
        <v>103.4954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203">
        <f>E57+E58+E59+E60+E64+E65</f>
        <v>854.09610000000009</v>
      </c>
      <c r="F66" s="312">
        <f>F57+F58+F59+F60+F64+F65</f>
        <v>4069.0639999999999</v>
      </c>
      <c r="G66" s="203">
        <f>D66-F66</f>
        <v>8155.9359999999997</v>
      </c>
      <c r="H66" s="211">
        <f>H57+H58+H59+H60+H64+H65</f>
        <v>4103.8791000000001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5"/>
      <c r="D67" s="435"/>
      <c r="E67" s="435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5" t="s">
        <v>1</v>
      </c>
      <c r="C72" s="426"/>
      <c r="D72" s="426"/>
      <c r="E72" s="426"/>
      <c r="F72" s="426"/>
      <c r="G72" s="426"/>
      <c r="H72" s="426"/>
      <c r="I72" s="426"/>
      <c r="J72" s="426"/>
      <c r="K72" s="427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0" t="s">
        <v>2</v>
      </c>
      <c r="D74" s="421"/>
      <c r="E74" s="420" t="s">
        <v>20</v>
      </c>
      <c r="F74" s="428"/>
      <c r="G74" s="420" t="s">
        <v>21</v>
      </c>
      <c r="H74" s="421"/>
      <c r="I74" s="158"/>
      <c r="J74" s="158"/>
      <c r="K74" s="116"/>
      <c r="L74" s="137"/>
      <c r="M74" s="137"/>
    </row>
    <row r="75" spans="2:13" ht="17.25" x14ac:dyDescent="0.25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5" x14ac:dyDescent="0.25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8" thickBot="1" x14ac:dyDescent="0.3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25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25">
      <c r="B80" s="257"/>
      <c r="C80" s="436" t="s">
        <v>97</v>
      </c>
      <c r="D80" s="436"/>
      <c r="E80" s="436"/>
      <c r="F80" s="436"/>
      <c r="G80" s="436"/>
      <c r="H80" s="436"/>
      <c r="I80" s="264"/>
      <c r="J80" s="265"/>
      <c r="K80" s="262"/>
      <c r="L80" s="265"/>
      <c r="M80" s="119"/>
    </row>
    <row r="81" spans="1:13" ht="6" customHeight="1" thickBot="1" x14ac:dyDescent="0.3">
      <c r="B81" s="257"/>
      <c r="C81" s="436"/>
      <c r="D81" s="436"/>
      <c r="E81" s="436"/>
      <c r="F81" s="436"/>
      <c r="G81" s="436"/>
      <c r="H81" s="436"/>
      <c r="I81" s="265"/>
      <c r="J81" s="265"/>
      <c r="K81" s="262"/>
      <c r="L81" s="265"/>
      <c r="M81" s="119"/>
    </row>
    <row r="82" spans="1:13" ht="14.1" customHeight="1" x14ac:dyDescent="0.25">
      <c r="B82" s="429" t="s">
        <v>8</v>
      </c>
      <c r="C82" s="430"/>
      <c r="D82" s="430"/>
      <c r="E82" s="430"/>
      <c r="F82" s="430"/>
      <c r="G82" s="430"/>
      <c r="H82" s="430"/>
      <c r="I82" s="430"/>
      <c r="J82" s="430"/>
      <c r="K82" s="431"/>
      <c r="L82" s="302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22</v>
      </c>
      <c r="G84" s="196" t="str">
        <f>G20</f>
        <v>LANDET KVANTUM T.O.M UKE 22</v>
      </c>
      <c r="H84" s="196" t="str">
        <f>I20</f>
        <v>RESTKVOTER</v>
      </c>
      <c r="I84" s="197" t="str">
        <f>J20</f>
        <v>LANDET KVANTUM T.O.M. UKE 22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61" t="s">
        <v>16</v>
      </c>
      <c r="D85" s="327">
        <f>D87+D86</f>
        <v>43724</v>
      </c>
      <c r="E85" s="346">
        <f>E87+E86</f>
        <v>50301</v>
      </c>
      <c r="F85" s="346">
        <f>F87+F86</f>
        <v>345.20170000000002</v>
      </c>
      <c r="G85" s="346">
        <f>G86+G87</f>
        <v>31897.880100000002</v>
      </c>
      <c r="H85" s="346">
        <f>H86+H87</f>
        <v>18403.119899999998</v>
      </c>
      <c r="I85" s="347">
        <f>I86+I87</f>
        <v>30877.040100000002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9" t="s">
        <v>12</v>
      </c>
      <c r="D86" s="328">
        <v>42974</v>
      </c>
      <c r="E86" s="348">
        <v>49551</v>
      </c>
      <c r="F86" s="348">
        <v>344.9357</v>
      </c>
      <c r="G86" s="348">
        <v>31641.502</v>
      </c>
      <c r="H86" s="348">
        <f>E86-G86</f>
        <v>17909.498</v>
      </c>
      <c r="I86" s="349">
        <v>30599.478800000001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62" t="s">
        <v>11</v>
      </c>
      <c r="D87" s="342">
        <v>750</v>
      </c>
      <c r="E87" s="350">
        <v>750</v>
      </c>
      <c r="F87" s="350">
        <v>0.26600000000000001</v>
      </c>
      <c r="G87" s="350">
        <v>256.37810000000002</v>
      </c>
      <c r="H87" s="350">
        <f>E87-G87</f>
        <v>493.62189999999998</v>
      </c>
      <c r="I87" s="351">
        <v>277.56130000000002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77425</v>
      </c>
      <c r="F88" s="346">
        <f t="shared" si="2"/>
        <v>924.95459999999991</v>
      </c>
      <c r="G88" s="346">
        <f t="shared" si="2"/>
        <v>29591.7513</v>
      </c>
      <c r="H88" s="346">
        <f>H89+H94+H95</f>
        <v>47833.248699999996</v>
      </c>
      <c r="I88" s="347">
        <f t="shared" si="2"/>
        <v>33202.076000000001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57586</v>
      </c>
      <c r="F89" s="352">
        <f t="shared" si="3"/>
        <v>580.83179999999993</v>
      </c>
      <c r="G89" s="352">
        <f t="shared" si="3"/>
        <v>20304.846600000001</v>
      </c>
      <c r="H89" s="352">
        <f>H90+H91+H92+H93</f>
        <v>37281.153400000003</v>
      </c>
      <c r="I89" s="353">
        <f t="shared" si="3"/>
        <v>25064.522300000001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4" t="s">
        <v>22</v>
      </c>
      <c r="D90" s="330">
        <f>14887+530</f>
        <v>15417</v>
      </c>
      <c r="E90" s="354">
        <v>17656</v>
      </c>
      <c r="F90" s="354">
        <v>117.6069</v>
      </c>
      <c r="G90" s="354">
        <v>3254.018</v>
      </c>
      <c r="H90" s="354">
        <f t="shared" ref="H90:H96" si="4">E90-G90</f>
        <v>14401.982</v>
      </c>
      <c r="I90" s="355">
        <v>3588.3490000000002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4" t="s">
        <v>23</v>
      </c>
      <c r="D91" s="330">
        <f>13725+664</f>
        <v>14389</v>
      </c>
      <c r="E91" s="354">
        <v>16454</v>
      </c>
      <c r="F91" s="354">
        <v>191.71469999999999</v>
      </c>
      <c r="G91" s="354">
        <v>5387.7614999999996</v>
      </c>
      <c r="H91" s="354">
        <f t="shared" si="4"/>
        <v>11066.238499999999</v>
      </c>
      <c r="I91" s="355">
        <v>6452.4107000000004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4" t="s">
        <v>24</v>
      </c>
      <c r="D92" s="330">
        <v>15573</v>
      </c>
      <c r="E92" s="354">
        <v>17916</v>
      </c>
      <c r="F92" s="354">
        <v>147.30170000000001</v>
      </c>
      <c r="G92" s="354">
        <v>7362.9475000000002</v>
      </c>
      <c r="H92" s="354">
        <f t="shared" si="4"/>
        <v>10553.0525</v>
      </c>
      <c r="I92" s="355">
        <v>7688.1130000000003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4" t="s">
        <v>25</v>
      </c>
      <c r="D93" s="330">
        <v>8605</v>
      </c>
      <c r="E93" s="354">
        <v>5560</v>
      </c>
      <c r="F93" s="354">
        <v>124.2085</v>
      </c>
      <c r="G93" s="354">
        <v>4300.1196</v>
      </c>
      <c r="H93" s="354">
        <f t="shared" si="4"/>
        <v>1259.8804</v>
      </c>
      <c r="I93" s="355">
        <v>7335.6495999999997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5" t="s">
        <v>32</v>
      </c>
      <c r="D94" s="329">
        <v>12841</v>
      </c>
      <c r="E94" s="352">
        <v>13273</v>
      </c>
      <c r="F94" s="352">
        <v>329.56569999999999</v>
      </c>
      <c r="G94" s="352">
        <v>8203.7715000000007</v>
      </c>
      <c r="H94" s="352">
        <f t="shared" si="4"/>
        <v>5069.2284999999993</v>
      </c>
      <c r="I94" s="353">
        <v>6642.6342000000004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6" t="s">
        <v>63</v>
      </c>
      <c r="D95" s="338">
        <v>5707</v>
      </c>
      <c r="E95" s="363">
        <v>6566</v>
      </c>
      <c r="F95" s="363">
        <v>14.5571</v>
      </c>
      <c r="G95" s="363">
        <v>1083.1332</v>
      </c>
      <c r="H95" s="363">
        <f t="shared" si="4"/>
        <v>5482.8667999999998</v>
      </c>
      <c r="I95" s="364">
        <v>1494.9195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341">
        <v>309</v>
      </c>
      <c r="E96" s="359">
        <v>309</v>
      </c>
      <c r="F96" s="359"/>
      <c r="G96" s="359">
        <v>25.512599999999999</v>
      </c>
      <c r="H96" s="359">
        <f t="shared" si="4"/>
        <v>283.48739999999998</v>
      </c>
      <c r="I96" s="360">
        <v>25.142399999999999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32">
        <v>300</v>
      </c>
      <c r="E97" s="333">
        <v>300</v>
      </c>
      <c r="F97" s="333">
        <v>0.44850000000000001</v>
      </c>
      <c r="G97" s="333">
        <v>300</v>
      </c>
      <c r="H97" s="333">
        <f t="shared" ref="H97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7" t="s">
        <v>14</v>
      </c>
      <c r="D98" s="332"/>
      <c r="E98" s="333"/>
      <c r="F98" s="333"/>
      <c r="G98" s="333">
        <v>483</v>
      </c>
      <c r="H98" s="333">
        <f>D98-G98</f>
        <v>-483</v>
      </c>
      <c r="I98" s="340">
        <v>159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 t="shared" si="6"/>
        <v>1270.6047999999998</v>
      </c>
      <c r="G99" s="226">
        <f t="shared" si="6"/>
        <v>62298.144</v>
      </c>
      <c r="H99" s="226">
        <f>H85+H88+H96+H97+H98</f>
        <v>66036.855999999985</v>
      </c>
      <c r="I99" s="200">
        <f t="shared" si="6"/>
        <v>64563.258499999996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5" t="s">
        <v>1</v>
      </c>
      <c r="C107" s="426"/>
      <c r="D107" s="426"/>
      <c r="E107" s="426"/>
      <c r="F107" s="426"/>
      <c r="G107" s="426"/>
      <c r="H107" s="426"/>
      <c r="I107" s="426"/>
      <c r="J107" s="426"/>
      <c r="K107" s="427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0" t="s">
        <v>2</v>
      </c>
      <c r="D109" s="421"/>
      <c r="E109" s="420" t="s">
        <v>20</v>
      </c>
      <c r="F109" s="421"/>
      <c r="G109" s="420" t="s">
        <v>21</v>
      </c>
      <c r="H109" s="421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2" t="s">
        <v>8</v>
      </c>
      <c r="C116" s="423"/>
      <c r="D116" s="423"/>
      <c r="E116" s="423"/>
      <c r="F116" s="423"/>
      <c r="G116" s="423"/>
      <c r="H116" s="423"/>
      <c r="I116" s="423"/>
      <c r="J116" s="423"/>
      <c r="K116" s="424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22</v>
      </c>
      <c r="G118" s="196" t="str">
        <f>G20</f>
        <v>LANDET KVANTUM T.O.M UKE 22</v>
      </c>
      <c r="H118" s="196" t="str">
        <f>I20</f>
        <v>RESTKVOTER</v>
      </c>
      <c r="I118" s="197" t="str">
        <f>J20</f>
        <v>LANDET KVANTUM T.O.M. UKE 22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795.19499999999994</v>
      </c>
      <c r="G119" s="365">
        <f>G120+G121+G122</f>
        <v>21214.191999999999</v>
      </c>
      <c r="H119" s="365">
        <f>D119-G119</f>
        <v>27342.808000000001</v>
      </c>
      <c r="I119" s="375">
        <f>I120+I121+I122</f>
        <v>15871.8899</v>
      </c>
      <c r="J119" s="158"/>
      <c r="K119" s="129"/>
      <c r="L119" s="158"/>
      <c r="M119" s="158"/>
    </row>
    <row r="120" spans="2:13" ht="14.1" customHeight="1" x14ac:dyDescent="0.25">
      <c r="B120" s="9"/>
      <c r="C120" s="269" t="s">
        <v>12</v>
      </c>
      <c r="D120" s="376">
        <v>38846</v>
      </c>
      <c r="E120" s="253">
        <v>39955</v>
      </c>
      <c r="F120" s="377">
        <v>795.06809999999996</v>
      </c>
      <c r="G120" s="377">
        <v>17383.715199999999</v>
      </c>
      <c r="H120" s="377">
        <f t="shared" ref="H120:H126" si="7">E120-G120</f>
        <v>22571.284800000001</v>
      </c>
      <c r="I120" s="378">
        <v>11960.6404</v>
      </c>
      <c r="J120" s="158"/>
      <c r="K120" s="129"/>
      <c r="L120" s="158"/>
      <c r="M120" s="158"/>
    </row>
    <row r="121" spans="2:13" ht="14.1" customHeight="1" x14ac:dyDescent="0.25">
      <c r="B121" s="9"/>
      <c r="C121" s="269" t="s">
        <v>11</v>
      </c>
      <c r="D121" s="376">
        <v>9211</v>
      </c>
      <c r="E121" s="253">
        <v>9140</v>
      </c>
      <c r="F121" s="377">
        <v>0.12690000000000001</v>
      </c>
      <c r="G121" s="377">
        <v>3830.4767999999999</v>
      </c>
      <c r="H121" s="377">
        <f t="shared" si="7"/>
        <v>5309.5231999999996</v>
      </c>
      <c r="I121" s="378">
        <v>3911.2494999999999</v>
      </c>
      <c r="J121" s="158"/>
      <c r="K121" s="129"/>
      <c r="L121" s="158"/>
      <c r="M121" s="158"/>
    </row>
    <row r="122" spans="2:13" ht="15.75" thickBot="1" x14ac:dyDescent="0.3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80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71" t="s">
        <v>41</v>
      </c>
      <c r="D123" s="382">
        <v>32809</v>
      </c>
      <c r="E123" s="304">
        <v>31815</v>
      </c>
      <c r="F123" s="309">
        <v>1636.5301999999999</v>
      </c>
      <c r="G123" s="309">
        <v>10335.5406</v>
      </c>
      <c r="H123" s="308">
        <f t="shared" si="7"/>
        <v>21479.4594</v>
      </c>
      <c r="I123" s="310">
        <v>16122.136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373.53570000000002</v>
      </c>
      <c r="G124" s="384">
        <f>G133+G130+G125</f>
        <v>25163.305</v>
      </c>
      <c r="H124" s="384">
        <f t="shared" si="7"/>
        <v>26264.695</v>
      </c>
      <c r="I124" s="385">
        <f>I125+I130+I133</f>
        <v>33240.2889</v>
      </c>
      <c r="J124" s="119"/>
      <c r="K124" s="129"/>
      <c r="L124" s="158"/>
      <c r="M124" s="158"/>
    </row>
    <row r="125" spans="2:13" ht="15.75" customHeight="1" x14ac:dyDescent="0.25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331.60140000000001</v>
      </c>
      <c r="G125" s="387">
        <f>G126+G127+G129+G128</f>
        <v>19162.310600000001</v>
      </c>
      <c r="H125" s="387">
        <f t="shared" si="7"/>
        <v>19087.689399999999</v>
      </c>
      <c r="I125" s="388">
        <f>I126+I127+I128+I129</f>
        <v>26375.215700000001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4" t="s">
        <v>22</v>
      </c>
      <c r="D126" s="389">
        <v>10943</v>
      </c>
      <c r="E126" s="249">
        <v>12070</v>
      </c>
      <c r="F126" s="390">
        <v>39.0685</v>
      </c>
      <c r="G126" s="390">
        <v>3030.5989</v>
      </c>
      <c r="H126" s="390">
        <f t="shared" si="7"/>
        <v>9039.4010999999991</v>
      </c>
      <c r="I126" s="391">
        <v>3590.1282000000001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4" t="s">
        <v>23</v>
      </c>
      <c r="D127" s="389">
        <v>10198</v>
      </c>
      <c r="E127" s="249">
        <v>10860</v>
      </c>
      <c r="F127" s="390">
        <v>35.591299999999997</v>
      </c>
      <c r="G127" s="390">
        <v>4790.5892000000003</v>
      </c>
      <c r="H127" s="390">
        <f>E127-G127</f>
        <v>6069.4107999999997</v>
      </c>
      <c r="I127" s="391">
        <v>7022.5452999999998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4" t="s">
        <v>24</v>
      </c>
      <c r="D128" s="389">
        <v>9687</v>
      </c>
      <c r="E128" s="249">
        <v>9306</v>
      </c>
      <c r="F128" s="390">
        <v>198.1353</v>
      </c>
      <c r="G128" s="390">
        <v>5426.7790999999997</v>
      </c>
      <c r="H128" s="390">
        <f t="shared" ref="H128:H134" si="8">E128-G128</f>
        <v>3879.2209000000003</v>
      </c>
      <c r="I128" s="391">
        <v>7998.3622999999998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4" t="s">
        <v>25</v>
      </c>
      <c r="D129" s="389">
        <v>7406</v>
      </c>
      <c r="E129" s="249">
        <v>6014</v>
      </c>
      <c r="F129" s="390">
        <v>58.8063</v>
      </c>
      <c r="G129" s="390">
        <v>5914.3433999999997</v>
      </c>
      <c r="H129" s="390">
        <f t="shared" si="8"/>
        <v>99.656600000000253</v>
      </c>
      <c r="I129" s="391">
        <v>7764.1799000000001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>
        <v>0.77769999999999995</v>
      </c>
      <c r="G130" s="393">
        <v>3625.0774000000001</v>
      </c>
      <c r="H130" s="393">
        <f t="shared" si="8"/>
        <v>2444.9225999999999</v>
      </c>
      <c r="I130" s="394">
        <v>3752.8092999999999</v>
      </c>
      <c r="J130" s="39"/>
      <c r="K130" s="129"/>
      <c r="L130" s="158"/>
      <c r="M130" s="158"/>
    </row>
    <row r="131" spans="2:13" ht="14.1" customHeight="1" x14ac:dyDescent="0.25">
      <c r="B131" s="9"/>
      <c r="C131" s="274" t="s">
        <v>43</v>
      </c>
      <c r="D131" s="389">
        <v>4986</v>
      </c>
      <c r="E131" s="305">
        <v>5570</v>
      </c>
      <c r="F131" s="395">
        <v>0.77769999999999995</v>
      </c>
      <c r="G131" s="395">
        <v>3622.7822999999999</v>
      </c>
      <c r="H131" s="395">
        <f t="shared" si="8"/>
        <v>1947.2177000000001</v>
      </c>
      <c r="I131" s="396">
        <v>3704.9987000000001</v>
      </c>
      <c r="J131" s="119"/>
      <c r="K131" s="129"/>
      <c r="L131" s="158"/>
      <c r="M131" s="158"/>
    </row>
    <row r="132" spans="2:13" ht="14.1" customHeight="1" x14ac:dyDescent="0.25">
      <c r="B132" s="20"/>
      <c r="C132" s="274" t="s">
        <v>44</v>
      </c>
      <c r="D132" s="389">
        <v>500</v>
      </c>
      <c r="E132" s="305">
        <v>500</v>
      </c>
      <c r="F132" s="395">
        <f>F130-F131</f>
        <v>0</v>
      </c>
      <c r="G132" s="395">
        <f>G130-G131</f>
        <v>2.295100000000275</v>
      </c>
      <c r="H132" s="395">
        <f t="shared" si="8"/>
        <v>497.70489999999972</v>
      </c>
      <c r="I132" s="396">
        <f>I130-I131</f>
        <v>47.810599999999795</v>
      </c>
      <c r="J132" s="39"/>
      <c r="K132" s="129"/>
      <c r="L132" s="158"/>
      <c r="M132" s="158"/>
    </row>
    <row r="133" spans="2:13" ht="15.75" thickBot="1" x14ac:dyDescent="0.3">
      <c r="B133" s="9"/>
      <c r="C133" s="276" t="s">
        <v>63</v>
      </c>
      <c r="D133" s="397">
        <v>6982</v>
      </c>
      <c r="E133" s="266">
        <v>7108</v>
      </c>
      <c r="F133" s="398">
        <v>41.156599999999997</v>
      </c>
      <c r="G133" s="398">
        <v>2375.9169999999999</v>
      </c>
      <c r="H133" s="398">
        <f t="shared" si="8"/>
        <v>4732.0830000000005</v>
      </c>
      <c r="I133" s="399">
        <v>3112.2638999999999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77" t="s">
        <v>13</v>
      </c>
      <c r="D134" s="231">
        <v>132</v>
      </c>
      <c r="E134" s="373">
        <v>132</v>
      </c>
      <c r="F134" s="373"/>
      <c r="G134" s="373">
        <v>5.1165000000000003</v>
      </c>
      <c r="H134" s="373">
        <f t="shared" si="8"/>
        <v>126.8835</v>
      </c>
      <c r="I134" s="400">
        <v>5.2873999999999999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2" t="s">
        <v>71</v>
      </c>
      <c r="D135" s="401">
        <v>2000</v>
      </c>
      <c r="E135" s="306">
        <v>2000</v>
      </c>
      <c r="F135" s="309">
        <v>5.2984999999999998</v>
      </c>
      <c r="G135" s="309">
        <v>2000</v>
      </c>
      <c r="H135" s="309">
        <f t="shared" ref="H135" si="9">E135-G135</f>
        <v>0</v>
      </c>
      <c r="I135" s="311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>
        <v>111.59399999999999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403"/>
      <c r="E137" s="229"/>
      <c r="F137" s="243"/>
      <c r="G137" s="243">
        <v>372</v>
      </c>
      <c r="H137" s="243">
        <f>E137-G137</f>
        <v>-372</v>
      </c>
      <c r="I137" s="307">
        <v>145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2810.5593999999996</v>
      </c>
      <c r="G138" s="203">
        <f>G119+G123+G124+G134+G135+G136+G137</f>
        <v>59160.334099999993</v>
      </c>
      <c r="H138" s="203">
        <f>E138-G138</f>
        <v>76059.665900000007</v>
      </c>
      <c r="I138" s="211">
        <f>I119+I123+I124+I134+I135+I136+I137</f>
        <v>67496.196199999991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12" t="s">
        <v>2</v>
      </c>
      <c r="D148" s="413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22</v>
      </c>
      <c r="F157" s="70" t="str">
        <f>G20</f>
        <v>LANDET KVANTUM T.O.M UKE 22</v>
      </c>
      <c r="G157" s="70" t="str">
        <f>I20</f>
        <v>RESTKVOTER</v>
      </c>
      <c r="H157" s="93" t="str">
        <f>J20</f>
        <v>LANDET KVANTUM T.O.M. UKE 22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836.23869999999999</v>
      </c>
      <c r="F158" s="185">
        <v>2227.4522999999999</v>
      </c>
      <c r="G158" s="185">
        <f>D158-F158</f>
        <v>15249.547699999999</v>
      </c>
      <c r="H158" s="223">
        <v>4518.5203000000001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5.1448</v>
      </c>
      <c r="G159" s="185">
        <f>D159-F159</f>
        <v>94.855199999999996</v>
      </c>
      <c r="H159" s="223">
        <v>6.7972999999999999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836.23869999999999</v>
      </c>
      <c r="F161" s="187">
        <f>SUM(F158:F160)</f>
        <v>2232.5971</v>
      </c>
      <c r="G161" s="187">
        <f>D161-F161</f>
        <v>15367.402900000001</v>
      </c>
      <c r="H161" s="210">
        <f>SUM(H158:H160)</f>
        <v>4525.3176000000003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17" t="s">
        <v>1</v>
      </c>
      <c r="C164" s="418"/>
      <c r="D164" s="418"/>
      <c r="E164" s="418"/>
      <c r="F164" s="418"/>
      <c r="G164" s="418"/>
      <c r="H164" s="418"/>
      <c r="I164" s="418"/>
      <c r="J164" s="418"/>
      <c r="K164" s="419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12" t="s">
        <v>2</v>
      </c>
      <c r="D166" s="413"/>
      <c r="E166" s="412" t="s">
        <v>56</v>
      </c>
      <c r="F166" s="413"/>
      <c r="G166" s="412" t="s">
        <v>57</v>
      </c>
      <c r="H166" s="413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14" t="s">
        <v>8</v>
      </c>
      <c r="C175" s="415"/>
      <c r="D175" s="415"/>
      <c r="E175" s="415"/>
      <c r="F175" s="415"/>
      <c r="G175" s="415"/>
      <c r="H175" s="415"/>
      <c r="I175" s="415"/>
      <c r="J175" s="415"/>
      <c r="K175" s="416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43" t="s">
        <v>83</v>
      </c>
      <c r="F177" s="227" t="str">
        <f>F20</f>
        <v>LANDET KVANTUM UKE 22</v>
      </c>
      <c r="G177" s="70" t="str">
        <f>G20</f>
        <v>LANDET KVANTUM T.O.M UKE 22</v>
      </c>
      <c r="H177" s="70" t="str">
        <f>I20</f>
        <v>RESTKVOTER</v>
      </c>
      <c r="I177" s="93" t="str">
        <f>J20</f>
        <v>LANDET KVANTUM T.O.M. UKE 22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1663.9033999999999</v>
      </c>
      <c r="G178" s="316">
        <f t="shared" si="10"/>
        <v>28187.149099999999</v>
      </c>
      <c r="H178" s="316">
        <f t="shared" si="10"/>
        <v>11692.850900000001</v>
      </c>
      <c r="I178" s="321">
        <f t="shared" si="10"/>
        <v>15959.014999999998</v>
      </c>
      <c r="J178" s="81"/>
      <c r="K178" s="58"/>
      <c r="L178" s="194"/>
      <c r="M178" s="194"/>
    </row>
    <row r="179" spans="1:13" ht="14.1" customHeight="1" x14ac:dyDescent="0.25">
      <c r="B179" s="50"/>
      <c r="C179" s="303" t="s">
        <v>12</v>
      </c>
      <c r="D179" s="297">
        <v>24096</v>
      </c>
      <c r="E179" s="314">
        <v>25535</v>
      </c>
      <c r="F179" s="314">
        <v>1616.6280999999999</v>
      </c>
      <c r="G179" s="314">
        <v>24437.738399999998</v>
      </c>
      <c r="H179" s="314">
        <f>E179-G179</f>
        <v>1097.2616000000016</v>
      </c>
      <c r="I179" s="319">
        <v>11798.826999999999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7">
        <v>6272</v>
      </c>
      <c r="E180" s="314">
        <v>6646</v>
      </c>
      <c r="F180" s="314"/>
      <c r="G180" s="314">
        <v>2102.1842999999999</v>
      </c>
      <c r="H180" s="314">
        <f t="shared" ref="H180:H182" si="11">E180-G180</f>
        <v>4543.8157000000001</v>
      </c>
      <c r="I180" s="319">
        <v>1183.7292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7">
        <v>1758</v>
      </c>
      <c r="E181" s="314">
        <v>1794</v>
      </c>
      <c r="F181" s="314">
        <v>23.099900000000002</v>
      </c>
      <c r="G181" s="314">
        <v>995.04079999999999</v>
      </c>
      <c r="H181" s="314">
        <f t="shared" si="11"/>
        <v>798.95920000000001</v>
      </c>
      <c r="I181" s="319">
        <v>1958.9960000000001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49</v>
      </c>
      <c r="D182" s="297">
        <v>5883</v>
      </c>
      <c r="E182" s="314">
        <v>5905</v>
      </c>
      <c r="F182" s="314">
        <v>24.1754</v>
      </c>
      <c r="G182" s="314">
        <v>652.18560000000002</v>
      </c>
      <c r="H182" s="314">
        <f t="shared" si="11"/>
        <v>5252.8144000000002</v>
      </c>
      <c r="I182" s="319">
        <v>1017.4628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0" t="s">
        <v>41</v>
      </c>
      <c r="D183" s="233">
        <v>5500</v>
      </c>
      <c r="E183" s="315">
        <v>5500</v>
      </c>
      <c r="F183" s="315">
        <v>19.225999999999999</v>
      </c>
      <c r="G183" s="315">
        <v>2400.5279999999998</v>
      </c>
      <c r="H183" s="315">
        <f>E183-G183</f>
        <v>3099.4720000000002</v>
      </c>
      <c r="I183" s="320">
        <v>1796.3655000000001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6">
        <v>8000</v>
      </c>
      <c r="F184" s="316">
        <f>F185+F186</f>
        <v>18.2592</v>
      </c>
      <c r="G184" s="316">
        <f>G185+G186</f>
        <v>2971.8795</v>
      </c>
      <c r="H184" s="316">
        <f>E184-G184</f>
        <v>5028.1205</v>
      </c>
      <c r="I184" s="321">
        <f>I185+I186</f>
        <v>1553.8634999999999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7"/>
      <c r="E185" s="314"/>
      <c r="F185" s="314">
        <v>1.6106</v>
      </c>
      <c r="G185" s="314">
        <v>1347.0198</v>
      </c>
      <c r="H185" s="314"/>
      <c r="I185" s="319">
        <v>839.2002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7"/>
      <c r="F186" s="317">
        <v>16.648599999999998</v>
      </c>
      <c r="G186" s="317">
        <v>1624.8597</v>
      </c>
      <c r="H186" s="317"/>
      <c r="I186" s="322">
        <v>714.66330000000005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8">
        <v>10</v>
      </c>
      <c r="E187" s="318">
        <v>10</v>
      </c>
      <c r="F187" s="318"/>
      <c r="G187" s="318">
        <v>7.0448000000000004</v>
      </c>
      <c r="H187" s="318">
        <f>E187-G187</f>
        <v>2.9551999999999996</v>
      </c>
      <c r="I187" s="323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5"/>
      <c r="F188" s="315">
        <v>2</v>
      </c>
      <c r="G188" s="315">
        <v>12</v>
      </c>
      <c r="H188" s="315">
        <f>D188-G188</f>
        <v>-12</v>
      </c>
      <c r="I188" s="320">
        <v>29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1703.3885999999998</v>
      </c>
      <c r="G189" s="203">
        <f>G178+G183+G184+G187+G188</f>
        <v>33578.6014</v>
      </c>
      <c r="H189" s="203">
        <f>H178+H183+H184+H187+H188</f>
        <v>19811.3986</v>
      </c>
      <c r="I189" s="200">
        <f>I178+I183+I184+I187+I188</f>
        <v>19338.243999999999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406"/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17" t="s">
        <v>1</v>
      </c>
      <c r="C194" s="418"/>
      <c r="D194" s="418"/>
      <c r="E194" s="418"/>
      <c r="F194" s="418"/>
      <c r="G194" s="418"/>
      <c r="H194" s="418"/>
      <c r="I194" s="418"/>
      <c r="J194" s="418"/>
      <c r="K194" s="419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12" t="s">
        <v>2</v>
      </c>
      <c r="D196" s="413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8" t="s">
        <v>103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14" t="s">
        <v>8</v>
      </c>
      <c r="C204" s="415"/>
      <c r="D204" s="415"/>
      <c r="E204" s="415"/>
      <c r="F204" s="415"/>
      <c r="G204" s="415"/>
      <c r="H204" s="415"/>
      <c r="I204" s="415"/>
      <c r="J204" s="415"/>
      <c r="K204" s="416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22</v>
      </c>
      <c r="F206" s="70" t="str">
        <f>G20</f>
        <v>LANDET KVANTUM T.O.M UKE 22</v>
      </c>
      <c r="G206" s="70" t="str">
        <f>I20</f>
        <v>RESTKVOTER</v>
      </c>
      <c r="H206" s="93" t="str">
        <f>J20</f>
        <v>LANDET KVANTUM T.O.M. UKE 22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28.7273</v>
      </c>
      <c r="F207" s="185">
        <v>496.39519999999999</v>
      </c>
      <c r="G207" s="185"/>
      <c r="H207" s="223">
        <v>725.88379999999995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51.282200000000003</v>
      </c>
      <c r="F208" s="185">
        <v>1305.2582</v>
      </c>
      <c r="G208" s="185"/>
      <c r="H208" s="223">
        <v>1142.0261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3.5941000000000001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>
        <v>0.75190000000000001</v>
      </c>
      <c r="F210" s="186">
        <v>5.6483999999999996</v>
      </c>
      <c r="G210" s="186"/>
      <c r="H210" s="224">
        <v>5.3601000000000001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80.761400000000009</v>
      </c>
      <c r="F211" s="187">
        <f>SUM(F207:F210)</f>
        <v>1810.8959</v>
      </c>
      <c r="G211" s="187">
        <f>D211-F211</f>
        <v>4474.1041000000005</v>
      </c>
      <c r="H211" s="210">
        <f>H207+H208+H209+H210</f>
        <v>1873.2700000000002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22
&amp;"-,Normal"&amp;11(iht. motatte landings- og sluttsedler fra fiskesalgslagene; alle tallstørrelser i hele tonn)&amp;R06.06.2017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UKE_22_2017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2017-04-04T06:09:38Z</cp:lastPrinted>
  <dcterms:created xsi:type="dcterms:W3CDTF">2011-07-06T12:13:20Z</dcterms:created>
  <dcterms:modified xsi:type="dcterms:W3CDTF">2017-06-06T08:08:53Z</dcterms:modified>
</cp:coreProperties>
</file>