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17\"/>
    </mc:Choice>
  </mc:AlternateContent>
  <bookViews>
    <workbookView xWindow="0" yWindow="0" windowWidth="28800" windowHeight="14820" tabRatio="413"/>
  </bookViews>
  <sheets>
    <sheet name="UKE_17_2020" sheetId="1" r:id="rId1"/>
  </sheets>
  <definedNames>
    <definedName name="Z_14D440E4_F18A_4F78_9989_38C1B133222D_.wvu.Cols" localSheetId="0" hidden="1">UKE_17_2020!#REF!</definedName>
    <definedName name="Z_14D440E4_F18A_4F78_9989_38C1B133222D_.wvu.PrintArea" localSheetId="0" hidden="1">UKE_17_2020!$B$1:$M$249</definedName>
    <definedName name="Z_14D440E4_F18A_4F78_9989_38C1B133222D_.wvu.Rows" localSheetId="0" hidden="1">UKE_17_2020!$361:$1048576,UKE_17_2020!$250:$360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36" i="1"/>
  <c r="F32" i="1" s="1"/>
  <c r="G32" i="1"/>
  <c r="J32" i="1" l="1"/>
  <c r="G29" i="1" l="1"/>
  <c r="F29" i="1" s="1"/>
  <c r="I132" i="1" l="1"/>
  <c r="F31" i="1" l="1"/>
  <c r="J24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J23" i="1" s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<sst xmlns="http://schemas.openxmlformats.org/spreadsheetml/2006/main" count="258" uniqueCount="136">
  <si>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</si>
  <si>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</si>
  <si>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</si>
  <si>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</si>
  <si>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</si>
  <si>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</si>
  <si>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</si>
  <si>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</si>
  <si>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</si>
  <si>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</si>
  <si>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</si>
  <si>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</si>
  <si>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</si>
  <si>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</si>
  <si>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</si>
  <si>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</si>
  <si>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</si>
  <si>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</si>
  <si>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</si>
  <si>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</si>
  <si>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</si>
  <si>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</si>
  <si>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</si>
  <si>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</si>
  <si>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</si>
  <si>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</si>
  <si>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</si>
  <si>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</si>
  <si>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</si>
  <si>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</si>
  <si>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</si>
  <si>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</si>
  <si>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</si>
  <si>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</si>
  <si>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</si>
  <si>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</si>
  <si>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</si>
  <si>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</si>
  <si>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</si>
  <si>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</si>
  <si>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</si>
  <si>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</si>
  <si>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</si>
  <si>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</si>
  <si>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</si>
  <si>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</si>
  <si>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</si>
  <si>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</si>
  <si>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</si>
  <si>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</si>
  <si>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</si>
  <si>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</si>
  <si>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</si>
  <si>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</si>
  <si>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</si>
  <si>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</si>
  <si>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</si>
  <si>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</si>
  <si>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</si>
  <si>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</si>
  <si>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</si>
  <si>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</si>
  <si>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</si>
  <si>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</si>
  <si>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</si>
  <si>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</si>
  <si>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</si>
  <si>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</si>
  <si>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</si>
  <si>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</si>
  <si>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</si>
  <si>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</si>
  <si>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</si>
  <si>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</si>
  <si>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</si>
  <si>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</si>
  <si>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</si>
  <si>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</si>
  <si>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</si>
  <si>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</si>
  <si>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</si>
  <si>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</si>
  <si>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</si>
  <si>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</si>
  <si>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</si>
  <si>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</si>
  <si>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</si>
  <si>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</si>
  <si>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</si>
  <si>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</si>
  <si>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</si>
  <si>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</si>
  <si>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</si>
  <si>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</si>
  <si>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</si>
  <si>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</si>
  <si>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</si>
  <si>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</si>
  <si>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</si>
  <si>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</si>
  <si>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</si>
  <si>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</si>
  <si>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</si>
  <si>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</si>
  <si>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</si>
  <si>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</si>
  <si>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</si>
  <si>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</si>
  <si>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</si>
  <si>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</si>
  <si>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</si>
  <si>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</si>
  <si>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</si>
  <si>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</si>
  <si>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</si>
  <si>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</si>
  <si>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</si>
  <si>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</si>
  <si>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</si>
  <si>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</si>
  <si>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</si>
  <si>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</si>
  <si>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</si>
  <si>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</si>
  <si>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</si>
  <si>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</si>
  <si>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</si>
  <si>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</si>
  <si>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</si>
  <si>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</si>
  <si>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17</t>
  </si>
  <si>
    <t>LANDET KVANTUM T.O.M UKE 17</t>
  </si>
  <si>
    <t>LANDET KVANTUM T.O.M. UKE 17 2019</t>
  </si>
  <si>
    <r>
      <t xml:space="preserve">3 </t>
    </r>
    <r>
      <rPr>
        <sz val="9"/>
        <color theme="1"/>
        <rFont val="Calibri"/>
        <family val="2"/>
      </rPr>
      <t>Registrert rekreasjonsfiske utgjør 1 727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</si>
  <si>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</si>
  <si>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164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</si>
</sst>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5" fillId="0" borderId="0"/>
    <xf numFmtId="49" fontId="65" fillId="0" borderId="0"/>
    <xf numFmtId="49" fontId="65" fillId="0" borderId="0"/>
    <xf numFmtId="0" fontId="65" fillId="0" borderId="0"/>
    <xf numFmtId="0" fontId="65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7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24" zoomScaleNormal="115" workbookViewId="0">
      <selection activeCell="C234" sqref="C234"/>
    </sheetView>
  </sheetViews>
  <sheetFormatPr baseColWidth="10" defaultColWidth="0" defaultRowHeight="0" customHeight="1" zeroHeight="1" x14ac:dyDescent="0.3"/>
  <cols>
    <col min="1" max="1" width="0.5546875" style="70" customWidth="1"/>
    <col min="2" max="2" width="0.88671875" style="5" customWidth="1"/>
    <col min="3" max="3" width="32.33203125" style="5" customWidth="1"/>
    <col min="4" max="4" width="15" style="5" customWidth="1"/>
    <col min="5" max="5" width="16.33203125" style="5" bestFit="1" customWidth="1"/>
    <col min="6" max="6" width="13.5546875" style="5" customWidth="1"/>
    <col min="7" max="7" width="19.5546875" style="5" customWidth="1"/>
    <col min="8" max="8" width="18.33203125" style="5" customWidth="1"/>
    <col min="9" max="10" width="18.33203125" style="70" customWidth="1"/>
    <col min="11" max="11" width="0.6640625" style="5" customWidth="1"/>
    <col min="12" max="12" width="0.6640625" style="70" customWidth="1"/>
    <col min="13" max="13" width="1" style="70" hidden="1" customWidth="1"/>
    <col min="14" max="14" width="5.109375" hidden="1" customWidth="1"/>
    <col min="15" max="16" width="0" hidden="1" customWidth="1"/>
  </cols>
  <sheetData>
    <row r="1" spans="2:13" s="70" customFormat="1" ht="7.95" customHeight="1" thickBot="1" x14ac:dyDescent="0.35"/>
    <row r="2" spans="2:13" ht="31.5" customHeight="1" thickTop="1" thickBot="1" x14ac:dyDescent="0.35">
      <c r="B2" s="418" t="s">
        <v>102</v>
      </c>
      <c r="C2" s="419"/>
      <c r="D2" s="419"/>
      <c r="E2" s="419"/>
      <c r="F2" s="419"/>
      <c r="G2" s="419"/>
      <c r="H2" s="419"/>
      <c r="I2" s="419"/>
      <c r="J2" s="419"/>
      <c r="K2" s="420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4"/>
      <c r="M7" s="204"/>
    </row>
    <row r="8" spans="2:13" ht="12" customHeight="1" thickBot="1" x14ac:dyDescent="0.35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5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3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3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3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5">
      <c r="B13" s="119"/>
      <c r="C13" s="165" t="s">
        <v>127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5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3">
      <c r="B15" s="122"/>
      <c r="C15" s="311" t="s">
        <v>129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5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3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4"/>
      <c r="M17" s="204"/>
    </row>
    <row r="18" spans="1:13" ht="12" customHeight="1" thickBot="1" x14ac:dyDescent="0.35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5">
      <c r="A19" s="3"/>
      <c r="B19" s="117"/>
      <c r="C19" s="178" t="s">
        <v>19</v>
      </c>
      <c r="D19" s="323" t="s">
        <v>70</v>
      </c>
      <c r="E19" s="323" t="s">
        <v>98</v>
      </c>
      <c r="F19" s="324" t="s">
        <v>130</v>
      </c>
      <c r="G19" s="324" t="s">
        <v>131</v>
      </c>
      <c r="H19" s="324" t="s">
        <v>69</v>
      </c>
      <c r="I19" s="324" t="s">
        <v>62</v>
      </c>
      <c r="J19" s="325" t="s">
        <v>132</v>
      </c>
      <c r="K19" s="116"/>
      <c r="L19" s="4"/>
      <c r="M19" s="4"/>
    </row>
    <row r="20" spans="1:13" ht="14.1" customHeight="1" x14ac:dyDescent="0.3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1333.7819999999999</v>
      </c>
      <c r="G20" s="312">
        <f>G21+G22</f>
        <v>48022.687790000004</v>
      </c>
      <c r="H20" s="326"/>
      <c r="I20" s="326">
        <f>I22+I21</f>
        <v>57953.312209999996</v>
      </c>
      <c r="J20" s="327">
        <f>J22+J21</f>
        <v>36384.86911</v>
      </c>
      <c r="K20" s="128"/>
      <c r="L20" s="156"/>
      <c r="M20" s="156"/>
    </row>
    <row r="21" spans="1:13" ht="14.1" customHeight="1" x14ac:dyDescent="0.3">
      <c r="B21" s="119"/>
      <c r="C21" s="259" t="s">
        <v>12</v>
      </c>
      <c r="D21" s="313">
        <v>105960</v>
      </c>
      <c r="E21" s="313">
        <v>105175</v>
      </c>
      <c r="F21" s="313">
        <v>1333.7819999999999</v>
      </c>
      <c r="G21" s="313">
        <v>47832.09029</v>
      </c>
      <c r="H21" s="328"/>
      <c r="I21" s="328">
        <f>E21-G21</f>
        <v>57342.90971</v>
      </c>
      <c r="J21" s="329">
        <v>36210.958659999997</v>
      </c>
      <c r="K21" s="128"/>
      <c r="L21" s="156"/>
      <c r="M21" s="156"/>
    </row>
    <row r="22" spans="1:13" ht="14.1" customHeight="1" thickBot="1" x14ac:dyDescent="0.35">
      <c r="B22" s="119"/>
      <c r="C22" s="260" t="s">
        <v>11</v>
      </c>
      <c r="D22" s="322">
        <v>750</v>
      </c>
      <c r="E22" s="322">
        <v>801</v>
      </c>
      <c r="F22" s="322"/>
      <c r="G22" s="322">
        <v>190.5975</v>
      </c>
      <c r="H22" s="330"/>
      <c r="I22" s="330">
        <f>E22-G22</f>
        <v>610.40250000000003</v>
      </c>
      <c r="J22" s="331">
        <v>173.91045</v>
      </c>
      <c r="K22" s="128"/>
      <c r="L22" s="156"/>
      <c r="M22" s="156"/>
    </row>
    <row r="23" spans="1:13" ht="14.1" customHeight="1" x14ac:dyDescent="0.3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6088.0469699999994</v>
      </c>
      <c r="G23" s="312">
        <f>G24+G30+G31</f>
        <v>159018.81235999998</v>
      </c>
      <c r="H23" s="326"/>
      <c r="I23" s="326">
        <f>I24+I30+I31</f>
        <v>54763.187640000004</v>
      </c>
      <c r="J23" s="327">
        <f>J24+J30+J31</f>
        <v>162858.69312799998</v>
      </c>
      <c r="K23" s="128"/>
      <c r="L23" s="156"/>
      <c r="M23" s="156"/>
    </row>
    <row r="24" spans="1:13" ht="15" customHeight="1" x14ac:dyDescent="0.3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4913.8073199999999</v>
      </c>
      <c r="G24" s="314">
        <f>G25+G26+G27+G28</f>
        <v>127527.86653999999</v>
      </c>
      <c r="H24" s="332"/>
      <c r="I24" s="332">
        <f>I25+I26+I27+I28+I29</f>
        <v>37823.133460000005</v>
      </c>
      <c r="J24" s="333">
        <f>J25+J26+J27+J28+J29</f>
        <v>133751.350228</v>
      </c>
      <c r="K24" s="128"/>
      <c r="L24" s="156"/>
      <c r="M24" s="156"/>
    </row>
    <row r="25" spans="1:13" ht="14.1" customHeight="1" x14ac:dyDescent="0.3">
      <c r="A25" s="22"/>
      <c r="B25" s="130"/>
      <c r="C25" s="264" t="s">
        <v>22</v>
      </c>
      <c r="D25" s="315">
        <v>41189</v>
      </c>
      <c r="E25" s="315">
        <v>39029</v>
      </c>
      <c r="F25" s="315">
        <v>1321.7681399999999</v>
      </c>
      <c r="G25" s="315">
        <v>34928.91418</v>
      </c>
      <c r="H25" s="334">
        <v>483</v>
      </c>
      <c r="I25" s="334">
        <f>E25-G25+H25</f>
        <v>4583.0858200000002</v>
      </c>
      <c r="J25" s="335">
        <v>39321.816550000003</v>
      </c>
      <c r="K25" s="128"/>
      <c r="L25" s="156"/>
      <c r="M25" s="156"/>
    </row>
    <row r="26" spans="1:13" ht="14.1" customHeight="1" x14ac:dyDescent="0.3">
      <c r="A26" s="22"/>
      <c r="B26" s="130"/>
      <c r="C26" s="264" t="s">
        <v>59</v>
      </c>
      <c r="D26" s="315">
        <v>45257</v>
      </c>
      <c r="E26" s="315">
        <v>41911</v>
      </c>
      <c r="F26" s="315">
        <v>1256.6336799999999</v>
      </c>
      <c r="G26" s="315">
        <v>35441.572719999996</v>
      </c>
      <c r="H26" s="334">
        <v>391</v>
      </c>
      <c r="I26" s="334">
        <f>E26-G26+H26</f>
        <v>6860.4272800000035</v>
      </c>
      <c r="J26" s="335">
        <v>37124.698940000002</v>
      </c>
      <c r="K26" s="128"/>
      <c r="L26" s="156"/>
      <c r="M26" s="156"/>
    </row>
    <row r="27" spans="1:13" ht="14.1" customHeight="1" x14ac:dyDescent="0.3">
      <c r="A27" s="22"/>
      <c r="B27" s="130"/>
      <c r="C27" s="264" t="s">
        <v>60</v>
      </c>
      <c r="D27" s="315">
        <v>42190</v>
      </c>
      <c r="E27" s="315">
        <v>42357</v>
      </c>
      <c r="F27" s="315">
        <v>1223.0737099999999</v>
      </c>
      <c r="G27" s="315">
        <v>34328.57058</v>
      </c>
      <c r="H27" s="334">
        <v>437</v>
      </c>
      <c r="I27" s="334">
        <f>E27-G27+H27</f>
        <v>8465.4294200000004</v>
      </c>
      <c r="J27" s="335">
        <v>31751.617992</v>
      </c>
      <c r="K27" s="128"/>
      <c r="L27" s="156"/>
      <c r="M27" s="156"/>
    </row>
    <row r="28" spans="1:13" ht="14.1" customHeight="1" x14ac:dyDescent="0.3">
      <c r="A28" s="22"/>
      <c r="B28" s="130"/>
      <c r="C28" s="264" t="s">
        <v>82</v>
      </c>
      <c r="D28" s="315">
        <v>30699</v>
      </c>
      <c r="E28" s="315">
        <v>28468</v>
      </c>
      <c r="F28" s="315">
        <v>1112.33179</v>
      </c>
      <c r="G28" s="315">
        <v>22828.80906</v>
      </c>
      <c r="H28" s="334">
        <v>412</v>
      </c>
      <c r="I28" s="334">
        <f>E28-G28+H28</f>
        <v>6051.1909400000004</v>
      </c>
      <c r="J28" s="335">
        <v>24226.216745999998</v>
      </c>
      <c r="K28" s="128"/>
      <c r="L28" s="156"/>
      <c r="M28" s="156"/>
    </row>
    <row r="29" spans="1:13" ht="14.1" customHeight="1" x14ac:dyDescent="0.3">
      <c r="A29" s="22"/>
      <c r="B29" s="130"/>
      <c r="C29" s="264" t="s">
        <v>83</v>
      </c>
      <c r="D29" s="315">
        <v>15270</v>
      </c>
      <c r="E29" s="315">
        <v>13586</v>
      </c>
      <c r="F29" s="315">
        <f>G29-932</f>
        <v>791</v>
      </c>
      <c r="G29" s="315">
        <f>H25+H26+H27+H28</f>
        <v>1723</v>
      </c>
      <c r="H29" s="334"/>
      <c r="I29" s="334">
        <f>E29-G29</f>
        <v>11863</v>
      </c>
      <c r="J29" s="335">
        <v>1327</v>
      </c>
      <c r="K29" s="128"/>
      <c r="L29" s="156"/>
      <c r="M29" s="156"/>
    </row>
    <row r="30" spans="1:13" ht="14.1" customHeight="1" x14ac:dyDescent="0.3">
      <c r="A30" s="23"/>
      <c r="B30" s="129"/>
      <c r="C30" s="265" t="s">
        <v>18</v>
      </c>
      <c r="D30" s="314">
        <v>27917</v>
      </c>
      <c r="E30" s="314">
        <v>28138</v>
      </c>
      <c r="F30" s="314">
        <v>582.20849999999996</v>
      </c>
      <c r="G30" s="314">
        <v>14401.31998</v>
      </c>
      <c r="H30" s="334"/>
      <c r="I30" s="332">
        <f>E30-G30</f>
        <v>13736.68002</v>
      </c>
      <c r="J30" s="333">
        <v>12553.562089999999</v>
      </c>
      <c r="K30" s="128"/>
      <c r="L30" s="156"/>
      <c r="M30" s="156"/>
    </row>
    <row r="31" spans="1:13" ht="14.1" customHeight="1" x14ac:dyDescent="0.3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592.03115000000003</v>
      </c>
      <c r="G31" s="314">
        <f>G32</f>
        <v>17089.625840000001</v>
      </c>
      <c r="H31" s="334"/>
      <c r="I31" s="332">
        <f>I32+I33</f>
        <v>3203.3741599999994</v>
      </c>
      <c r="J31" s="333">
        <f>J32</f>
        <v>16553.78081</v>
      </c>
      <c r="K31" s="128"/>
      <c r="L31" s="156"/>
      <c r="M31" s="156"/>
    </row>
    <row r="32" spans="1:13" ht="14.1" customHeight="1" x14ac:dyDescent="0.3">
      <c r="A32" s="22"/>
      <c r="B32" s="130"/>
      <c r="C32" s="264" t="s">
        <v>10</v>
      </c>
      <c r="D32" s="315">
        <v>18842</v>
      </c>
      <c r="E32" s="315">
        <v>18423</v>
      </c>
      <c r="F32" s="315">
        <f>806.03115-F36</f>
        <v>592.03115000000003</v>
      </c>
      <c r="G32" s="315">
        <f>18864.62584-G36</f>
        <v>17089.625840000001</v>
      </c>
      <c r="H32" s="334">
        <v>360</v>
      </c>
      <c r="I32" s="334">
        <f>E32-G32+H32</f>
        <v>1693.3741599999994</v>
      </c>
      <c r="J32" s="335">
        <f>19028.78081-J36</f>
        <v>16553.78081</v>
      </c>
      <c r="K32" s="128"/>
      <c r="L32" s="156"/>
      <c r="M32" s="156"/>
    </row>
    <row r="33" spans="1:13" ht="14.1" customHeight="1" thickBot="1" x14ac:dyDescent="0.35">
      <c r="A33" s="22"/>
      <c r="B33" s="130"/>
      <c r="C33" s="336" t="s">
        <v>84</v>
      </c>
      <c r="D33" s="316">
        <v>1870</v>
      </c>
      <c r="E33" s="316">
        <v>1870</v>
      </c>
      <c r="F33" s="316">
        <f>G33-226</f>
        <v>134</v>
      </c>
      <c r="G33" s="316">
        <f>H32</f>
        <v>360</v>
      </c>
      <c r="H33" s="337"/>
      <c r="I33" s="337">
        <f t="shared" ref="I33:I38" si="0">E33-G33</f>
        <v>1510</v>
      </c>
      <c r="J33" s="338">
        <v>229</v>
      </c>
      <c r="K33" s="128"/>
      <c r="L33" s="156"/>
      <c r="M33" s="156"/>
    </row>
    <row r="34" spans="1:13" ht="15.75" customHeight="1" thickBot="1" x14ac:dyDescent="0.35">
      <c r="B34" s="119"/>
      <c r="C34" s="173" t="s">
        <v>111</v>
      </c>
      <c r="D34" s="379">
        <v>2500</v>
      </c>
      <c r="E34" s="379">
        <v>2500</v>
      </c>
      <c r="F34" s="379">
        <v>27.767600000000002</v>
      </c>
      <c r="G34" s="379">
        <v>1009.49</v>
      </c>
      <c r="H34" s="339"/>
      <c r="I34" s="339">
        <f t="shared" si="0"/>
        <v>1490.51</v>
      </c>
      <c r="J34" s="340">
        <v>2286.5480320000001</v>
      </c>
      <c r="K34" s="128"/>
      <c r="L34" s="156"/>
      <c r="M34" s="156"/>
    </row>
    <row r="35" spans="1:13" ht="14.1" customHeight="1" thickBot="1" x14ac:dyDescent="0.35">
      <c r="B35" s="119"/>
      <c r="C35" s="173" t="s">
        <v>13</v>
      </c>
      <c r="D35" s="317">
        <v>933</v>
      </c>
      <c r="E35" s="317">
        <v>933</v>
      </c>
      <c r="F35" s="317">
        <v>20.642720000000001</v>
      </c>
      <c r="G35" s="317">
        <v>418.73059000000001</v>
      </c>
      <c r="H35" s="318"/>
      <c r="I35" s="339">
        <f t="shared" si="0"/>
        <v>514.26940999999999</v>
      </c>
      <c r="J35" s="340">
        <v>443.57071999999999</v>
      </c>
      <c r="K35" s="128"/>
      <c r="L35" s="156"/>
      <c r="M35" s="156"/>
    </row>
    <row r="36" spans="1:13" ht="17.25" customHeight="1" thickBot="1" x14ac:dyDescent="0.35">
      <c r="B36" s="119"/>
      <c r="C36" s="173" t="s">
        <v>112</v>
      </c>
      <c r="D36" s="317">
        <v>3000</v>
      </c>
      <c r="E36" s="317">
        <v>3000</v>
      </c>
      <c r="F36" s="317">
        <f>G36-1561</f>
        <v>214</v>
      </c>
      <c r="G36" s="317">
        <v>1775</v>
      </c>
      <c r="H36" s="366"/>
      <c r="I36" s="318">
        <f t="shared" si="0"/>
        <v>1225</v>
      </c>
      <c r="J36" s="321">
        <v>2475</v>
      </c>
      <c r="K36" s="128"/>
      <c r="L36" s="156"/>
      <c r="M36" s="156"/>
    </row>
    <row r="37" spans="1:13" ht="17.25" customHeight="1" thickBot="1" x14ac:dyDescent="0.35">
      <c r="B37" s="119"/>
      <c r="C37" s="173" t="s">
        <v>65</v>
      </c>
      <c r="D37" s="317">
        <v>7000</v>
      </c>
      <c r="E37" s="317">
        <v>7000</v>
      </c>
      <c r="F37" s="317">
        <v>208.38364000000001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5">
      <c r="B38" s="119"/>
      <c r="C38" s="152" t="s">
        <v>114</v>
      </c>
      <c r="D38" s="317">
        <v>0</v>
      </c>
      <c r="E38" s="317">
        <v>0</v>
      </c>
      <c r="F38" s="317"/>
      <c r="G38" s="317">
        <v>22</v>
      </c>
      <c r="H38" s="318"/>
      <c r="I38" s="318">
        <f t="shared" si="0"/>
        <v>-22</v>
      </c>
      <c r="J38" s="321">
        <v>-12</v>
      </c>
      <c r="K38" s="128"/>
      <c r="L38" s="156"/>
      <c r="M38" s="156"/>
    </row>
    <row r="39" spans="1:13" ht="16.5" customHeight="1" thickBot="1" x14ac:dyDescent="0.35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7892.6229299999995</v>
      </c>
      <c r="G39" s="319">
        <f>G20+G23+G34+G35+G36+G37+G38</f>
        <v>217266.72073999996</v>
      </c>
      <c r="H39" s="196">
        <f>H25+H26+H27+H28+H32</f>
        <v>2083</v>
      </c>
      <c r="I39" s="196">
        <f>I20+I23+I34+I35+I36+I37+I38</f>
        <v>115924.27925999998</v>
      </c>
      <c r="J39" s="207">
        <f>J20+J23+J34+J35+J36+J37+J38</f>
        <v>211436.68098999996</v>
      </c>
      <c r="K39" s="128"/>
      <c r="L39" s="156"/>
      <c r="M39" s="156"/>
    </row>
    <row r="40" spans="1:13" ht="14.1" customHeight="1" x14ac:dyDescent="0.3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" customHeight="1" x14ac:dyDescent="0.3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3">
      <c r="B42" s="122"/>
      <c r="C42" s="201" t="s">
        <v>133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3">
      <c r="B43" s="122"/>
      <c r="C43" s="201" t="s">
        <v>113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35">
      <c r="B44" s="133"/>
      <c r="C44" s="16" t="s">
        <v>115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3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4"/>
      <c r="M47" s="204"/>
    </row>
    <row r="48" spans="1:13" ht="12" customHeight="1" thickBot="1" x14ac:dyDescent="0.35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5">
      <c r="B49" s="119"/>
      <c r="C49" s="413" t="s">
        <v>2</v>
      </c>
      <c r="D49" s="41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5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5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5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5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5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5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4"/>
      <c r="M55" s="204"/>
    </row>
    <row r="56" spans="2:13" s="3" customFormat="1" ht="63" thickBot="1" x14ac:dyDescent="0.35">
      <c r="B56" s="142"/>
      <c r="C56" s="178" t="s">
        <v>19</v>
      </c>
      <c r="D56" s="404" t="s">
        <v>20</v>
      </c>
      <c r="E56" s="324" t="str">
        <f>F19</f>
        <v>LANDET KVANTUM UKE 17</v>
      </c>
      <c r="F56" s="324" t="str">
        <f>G19</f>
        <v>LANDET KVANTUM T.O.M UKE 17</v>
      </c>
      <c r="G56" s="324" t="str">
        <f>I19</f>
        <v>RESTKVOTER</v>
      </c>
      <c r="H56" s="325" t="str">
        <f>J19</f>
        <v>LANDET KVANTUM T.O.M. UKE 17 2019</v>
      </c>
      <c r="I56" s="143"/>
      <c r="J56" s="143"/>
      <c r="K56" s="144"/>
      <c r="L56" s="143"/>
      <c r="M56" s="143"/>
    </row>
    <row r="57" spans="2:13" ht="14.1" customHeight="1" x14ac:dyDescent="0.3">
      <c r="B57" s="145"/>
      <c r="C57" s="367" t="s">
        <v>32</v>
      </c>
      <c r="D57" s="435">
        <v>5386</v>
      </c>
      <c r="E57" s="405">
        <v>21.17154</v>
      </c>
      <c r="F57" s="405">
        <v>277.81234999999998</v>
      </c>
      <c r="G57" s="437">
        <f>D57-F57-F58</f>
        <v>4827.5491499999998</v>
      </c>
      <c r="H57" s="347">
        <v>250.76392999999999</v>
      </c>
      <c r="I57" s="160"/>
      <c r="J57" s="160"/>
      <c r="K57" s="188"/>
      <c r="L57" s="105"/>
      <c r="M57" s="105"/>
    </row>
    <row r="58" spans="2:13" ht="14.1" customHeight="1" x14ac:dyDescent="0.3">
      <c r="B58" s="145"/>
      <c r="C58" s="146" t="s">
        <v>29</v>
      </c>
      <c r="D58" s="436"/>
      <c r="E58" s="403">
        <v>78.182389999999998</v>
      </c>
      <c r="F58" s="403">
        <v>280.63850000000002</v>
      </c>
      <c r="G58" s="438"/>
      <c r="H58" s="399">
        <v>468.27650999999997</v>
      </c>
      <c r="I58" s="160"/>
      <c r="J58" s="160"/>
      <c r="K58" s="188"/>
      <c r="L58" s="105"/>
      <c r="M58" s="105"/>
    </row>
    <row r="59" spans="2:13" ht="14.1" customHeight="1" thickBot="1" x14ac:dyDescent="0.35">
      <c r="B59" s="145"/>
      <c r="C59" s="147" t="s">
        <v>76</v>
      </c>
      <c r="D59" s="379">
        <v>200</v>
      </c>
      <c r="E59" s="406">
        <v>28.03031</v>
      </c>
      <c r="F59" s="406">
        <v>55.537509999999997</v>
      </c>
      <c r="G59" s="402">
        <f>D59-F59</f>
        <v>144.46249</v>
      </c>
      <c r="H59" s="400">
        <v>41.106470000000002</v>
      </c>
      <c r="I59" s="160"/>
      <c r="J59" s="160"/>
      <c r="K59" s="188"/>
      <c r="L59" s="105"/>
      <c r="M59" s="105"/>
    </row>
    <row r="60" spans="2:13" s="97" customFormat="1" ht="15.6" customHeight="1" x14ac:dyDescent="0.3">
      <c r="B60" s="161"/>
      <c r="C60" s="148" t="s">
        <v>58</v>
      </c>
      <c r="D60" s="346">
        <v>8078</v>
      </c>
      <c r="E60" s="373">
        <f>E61+E62+E63</f>
        <v>4.944</v>
      </c>
      <c r="F60" s="373">
        <f>F61+F62+F63</f>
        <v>57.755029999999998</v>
      </c>
      <c r="G60" s="373">
        <f>D60-F60</f>
        <v>8020.2449699999997</v>
      </c>
      <c r="H60" s="399">
        <f>H61+H62+H63</f>
        <v>39.21696</v>
      </c>
      <c r="I60" s="162"/>
      <c r="J60" s="162"/>
      <c r="K60" s="188"/>
      <c r="L60" s="105"/>
      <c r="M60" s="105"/>
    </row>
    <row r="61" spans="2:13" s="22" customFormat="1" ht="14.1" customHeight="1" x14ac:dyDescent="0.3">
      <c r="B61" s="149"/>
      <c r="C61" s="150" t="s">
        <v>33</v>
      </c>
      <c r="D61" s="239"/>
      <c r="E61" s="356">
        <v>3.7699999999999997E-2</v>
      </c>
      <c r="F61" s="356">
        <v>4.5495999999999999</v>
      </c>
      <c r="G61" s="356"/>
      <c r="H61" s="357">
        <v>9.42136</v>
      </c>
      <c r="I61" s="151"/>
      <c r="J61" s="151"/>
      <c r="K61" s="188"/>
      <c r="L61" s="105"/>
      <c r="M61" s="105"/>
    </row>
    <row r="62" spans="2:13" s="22" customFormat="1" ht="14.1" customHeight="1" x14ac:dyDescent="0.3">
      <c r="B62" s="149"/>
      <c r="C62" s="150" t="s">
        <v>34</v>
      </c>
      <c r="D62" s="239"/>
      <c r="E62" s="356">
        <v>4.8594999999999997</v>
      </c>
      <c r="F62" s="356">
        <v>38.51041</v>
      </c>
      <c r="G62" s="356"/>
      <c r="H62" s="357">
        <v>20.454799999999999</v>
      </c>
      <c r="I62" s="175"/>
      <c r="J62" s="175"/>
      <c r="K62" s="188"/>
      <c r="L62" s="105"/>
      <c r="M62" s="105"/>
    </row>
    <row r="63" spans="2:13" s="22" customFormat="1" ht="14.1" customHeight="1" thickBot="1" x14ac:dyDescent="0.35">
      <c r="B63" s="149"/>
      <c r="C63" s="223" t="s">
        <v>35</v>
      </c>
      <c r="D63" s="240"/>
      <c r="E63" s="368">
        <v>4.6800000000000001E-2</v>
      </c>
      <c r="F63" s="368">
        <v>14.69502</v>
      </c>
      <c r="G63" s="368"/>
      <c r="H63" s="372">
        <v>9.3407999999999998</v>
      </c>
      <c r="I63" s="175"/>
      <c r="J63" s="175"/>
      <c r="K63" s="188"/>
      <c r="L63" s="105"/>
      <c r="M63" s="105"/>
    </row>
    <row r="64" spans="2:13" ht="14.1" customHeight="1" thickBot="1" x14ac:dyDescent="0.35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5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35">
      <c r="B66" s="117"/>
      <c r="C66" s="179" t="s">
        <v>9</v>
      </c>
      <c r="D66" s="186">
        <f>D57+D59+D60+D64</f>
        <v>13755</v>
      </c>
      <c r="E66" s="199">
        <f>E57+E58+E59+E60+E64+E65</f>
        <v>132.32823999999999</v>
      </c>
      <c r="F66" s="199">
        <f>F57+F58+F59+F60+F64+F65</f>
        <v>671.74338999999998</v>
      </c>
      <c r="G66" s="199">
        <f>D66-F66</f>
        <v>13083.25661</v>
      </c>
      <c r="H66" s="197">
        <f>H57+H58+H59+H60+H64+H65</f>
        <v>799.4282199999999</v>
      </c>
      <c r="I66" s="172"/>
      <c r="J66" s="172"/>
      <c r="K66" s="188"/>
      <c r="L66" s="105"/>
      <c r="M66" s="105"/>
    </row>
    <row r="67" spans="2:13" s="3" customFormat="1" ht="19.2" customHeight="1" thickBot="1" x14ac:dyDescent="0.35">
      <c r="B67" s="157"/>
      <c r="C67" s="434" t="s">
        <v>120</v>
      </c>
      <c r="D67" s="434"/>
      <c r="E67" s="434"/>
      <c r="F67" s="434"/>
      <c r="G67" s="434"/>
      <c r="H67" s="174"/>
      <c r="I67" s="158"/>
      <c r="J67" s="158"/>
      <c r="K67" s="159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4"/>
      <c r="M72" s="204"/>
    </row>
    <row r="73" spans="2:13" ht="4.5" customHeight="1" thickBot="1" x14ac:dyDescent="0.35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5">
      <c r="B74" s="117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6"/>
      <c r="J74" s="156"/>
      <c r="K74" s="115"/>
      <c r="L74" s="136"/>
      <c r="M74" s="136"/>
    </row>
    <row r="75" spans="2:13" ht="14.4" x14ac:dyDescent="0.3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4.4" x14ac:dyDescent="0.3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6.8" thickBot="1" x14ac:dyDescent="0.35">
      <c r="B77" s="247"/>
      <c r="C77" s="165" t="s">
        <v>127</v>
      </c>
      <c r="D77" s="169">
        <v>13682</v>
      </c>
      <c r="E77" s="165" t="s">
        <v>94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5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3">
      <c r="B79" s="247"/>
      <c r="C79" s="311" t="s">
        <v>128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">
      <c r="B80" s="247"/>
      <c r="C80" s="433"/>
      <c r="D80" s="433"/>
      <c r="E80" s="433"/>
      <c r="F80" s="433"/>
      <c r="G80" s="433"/>
      <c r="H80" s="433"/>
      <c r="I80" s="254"/>
      <c r="J80" s="255"/>
      <c r="K80" s="252"/>
      <c r="L80" s="255"/>
      <c r="M80" s="118"/>
    </row>
    <row r="81" spans="1:13" ht="6" customHeight="1" thickBot="1" x14ac:dyDescent="0.35">
      <c r="B81" s="247"/>
      <c r="C81" s="433"/>
      <c r="D81" s="433"/>
      <c r="E81" s="433"/>
      <c r="F81" s="433"/>
      <c r="G81" s="433"/>
      <c r="H81" s="433"/>
      <c r="I81" s="255"/>
      <c r="J81" s="255"/>
      <c r="K81" s="252"/>
      <c r="L81" s="255"/>
      <c r="M81" s="118"/>
    </row>
    <row r="82" spans="1:13" ht="14.1" customHeight="1" x14ac:dyDescent="0.3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2"/>
      <c r="M82" s="204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5">
      <c r="A84" s="120"/>
      <c r="B84" s="118"/>
      <c r="C84" s="178" t="s">
        <v>19</v>
      </c>
      <c r="D84" s="323" t="s">
        <v>70</v>
      </c>
      <c r="E84" s="323" t="s">
        <v>99</v>
      </c>
      <c r="F84" s="194" t="str">
        <f>F19</f>
        <v>LANDET KVANTUM UKE 17</v>
      </c>
      <c r="G84" s="194" t="str">
        <f>G19</f>
        <v>LANDET KVANTUM T.O.M UKE 17</v>
      </c>
      <c r="H84" s="194" t="str">
        <f>I19</f>
        <v>RESTKVOTER</v>
      </c>
      <c r="I84" s="195" t="str">
        <f>J19</f>
        <v>LANDET KVANTUM T.O.M. UKE 17 2019</v>
      </c>
      <c r="J84" s="118"/>
      <c r="K84" s="10"/>
      <c r="L84" s="118"/>
      <c r="M84" s="118"/>
    </row>
    <row r="85" spans="1:13" ht="14.1" customHeight="1" x14ac:dyDescent="0.3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549.47415000000001</v>
      </c>
      <c r="G85" s="312">
        <f>G86+G87</f>
        <v>19138.739259999998</v>
      </c>
      <c r="H85" s="326">
        <f>H86+H87</f>
        <v>19623.260740000002</v>
      </c>
      <c r="I85" s="327">
        <f>I86+I87</f>
        <v>23157.91763</v>
      </c>
      <c r="J85" s="156"/>
      <c r="K85" s="128"/>
      <c r="L85" s="156"/>
      <c r="M85" s="156"/>
    </row>
    <row r="86" spans="1:13" ht="14.1" customHeight="1" x14ac:dyDescent="0.3">
      <c r="A86" s="120"/>
      <c r="B86" s="118"/>
      <c r="C86" s="259" t="s">
        <v>12</v>
      </c>
      <c r="D86" s="313">
        <v>39465</v>
      </c>
      <c r="E86" s="313">
        <v>37937</v>
      </c>
      <c r="F86" s="313">
        <v>549.47415000000001</v>
      </c>
      <c r="G86" s="313">
        <v>18957.318859999999</v>
      </c>
      <c r="H86" s="328">
        <f>E86-G86</f>
        <v>18979.681140000001</v>
      </c>
      <c r="I86" s="329">
        <v>22877.13293</v>
      </c>
      <c r="J86" s="156"/>
      <c r="K86" s="128"/>
      <c r="L86" s="156"/>
      <c r="M86" s="156"/>
    </row>
    <row r="87" spans="1:13" ht="15" thickBot="1" x14ac:dyDescent="0.35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181.4204</v>
      </c>
      <c r="H87" s="330">
        <f>E87-G87</f>
        <v>643.57960000000003</v>
      </c>
      <c r="I87" s="331">
        <v>280.78469999999999</v>
      </c>
      <c r="J87" s="156"/>
      <c r="K87" s="128"/>
      <c r="L87" s="156"/>
      <c r="M87" s="156"/>
    </row>
    <row r="88" spans="1:13" ht="14.1" customHeight="1" x14ac:dyDescent="0.3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1121.37915</v>
      </c>
      <c r="G88" s="312">
        <f t="shared" si="2"/>
        <v>20002.147379999999</v>
      </c>
      <c r="H88" s="326">
        <f>H89+H94+H95</f>
        <v>50771.852619999998</v>
      </c>
      <c r="I88" s="327">
        <f t="shared" si="2"/>
        <v>19543.047580000002</v>
      </c>
      <c r="J88" s="156"/>
      <c r="K88" s="128"/>
      <c r="L88" s="156"/>
      <c r="M88" s="156"/>
    </row>
    <row r="89" spans="1:13" ht="15.75" customHeight="1" x14ac:dyDescent="0.3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1031.6680900000001</v>
      </c>
      <c r="G89" s="314">
        <f t="shared" si="4"/>
        <v>14821.037920000001</v>
      </c>
      <c r="H89" s="332">
        <f>H90+H91+H92+H93</f>
        <v>39510.962079999998</v>
      </c>
      <c r="I89" s="333">
        <f t="shared" si="4"/>
        <v>13161.29946</v>
      </c>
      <c r="J89" s="156"/>
      <c r="K89" s="128"/>
      <c r="L89" s="156"/>
      <c r="M89" s="156"/>
    </row>
    <row r="90" spans="1:13" ht="14.1" customHeight="1" x14ac:dyDescent="0.3">
      <c r="A90" s="115"/>
      <c r="B90" s="136"/>
      <c r="C90" s="264" t="s">
        <v>22</v>
      </c>
      <c r="D90" s="315">
        <v>13337</v>
      </c>
      <c r="E90" s="315">
        <v>14884</v>
      </c>
      <c r="F90" s="315">
        <v>126.28431999999999</v>
      </c>
      <c r="G90" s="315">
        <v>2595.4683300000002</v>
      </c>
      <c r="H90" s="334">
        <f t="shared" ref="H90:H98" si="5">E90-G90</f>
        <v>12288.53167</v>
      </c>
      <c r="I90" s="335">
        <v>2731.3545199999999</v>
      </c>
      <c r="J90" s="156"/>
      <c r="K90" s="128"/>
      <c r="L90" s="156"/>
      <c r="M90" s="156"/>
    </row>
    <row r="91" spans="1:13" ht="14.1" customHeight="1" x14ac:dyDescent="0.3">
      <c r="A91" s="115"/>
      <c r="B91" s="136"/>
      <c r="C91" s="264" t="s">
        <v>23</v>
      </c>
      <c r="D91" s="315">
        <v>13743</v>
      </c>
      <c r="E91" s="315">
        <v>15259</v>
      </c>
      <c r="F91" s="315">
        <v>311.10876000000002</v>
      </c>
      <c r="G91" s="315">
        <v>5057.6467700000003</v>
      </c>
      <c r="H91" s="334">
        <f t="shared" si="5"/>
        <v>10201.353230000001</v>
      </c>
      <c r="I91" s="335">
        <v>4765.5924500000001</v>
      </c>
      <c r="J91" s="156"/>
      <c r="K91" s="128"/>
      <c r="L91" s="156"/>
      <c r="M91" s="156"/>
    </row>
    <row r="92" spans="1:13" ht="14.1" customHeight="1" x14ac:dyDescent="0.3">
      <c r="A92" s="115"/>
      <c r="B92" s="136"/>
      <c r="C92" s="264" t="s">
        <v>24</v>
      </c>
      <c r="D92" s="315">
        <v>14275</v>
      </c>
      <c r="E92" s="315">
        <v>15859</v>
      </c>
      <c r="F92" s="315">
        <v>327.34951999999998</v>
      </c>
      <c r="G92" s="315">
        <v>4755.8317900000002</v>
      </c>
      <c r="H92" s="334">
        <f t="shared" si="5"/>
        <v>11103.16821</v>
      </c>
      <c r="I92" s="335">
        <v>4558.0102500000003</v>
      </c>
      <c r="J92" s="156"/>
      <c r="K92" s="128"/>
      <c r="L92" s="156"/>
      <c r="M92" s="156"/>
    </row>
    <row r="93" spans="1:13" ht="14.1" customHeight="1" x14ac:dyDescent="0.3">
      <c r="A93" s="115"/>
      <c r="B93" s="136"/>
      <c r="C93" s="264" t="s">
        <v>82</v>
      </c>
      <c r="D93" s="315">
        <v>8691</v>
      </c>
      <c r="E93" s="315">
        <v>8330</v>
      </c>
      <c r="F93" s="315">
        <v>266.92549000000002</v>
      </c>
      <c r="G93" s="315">
        <v>2412.09103</v>
      </c>
      <c r="H93" s="334">
        <f t="shared" si="5"/>
        <v>5917.9089700000004</v>
      </c>
      <c r="I93" s="335">
        <v>1106.3422399999999</v>
      </c>
      <c r="J93" s="156"/>
      <c r="K93" s="128"/>
      <c r="L93" s="156"/>
      <c r="M93" s="156"/>
    </row>
    <row r="94" spans="1:13" ht="14.1" customHeight="1" x14ac:dyDescent="0.3">
      <c r="A94" s="115"/>
      <c r="B94" s="136"/>
      <c r="C94" s="265" t="s">
        <v>29</v>
      </c>
      <c r="D94" s="314">
        <v>11810</v>
      </c>
      <c r="E94" s="314">
        <v>11135</v>
      </c>
      <c r="F94" s="314">
        <v>0.95760000000000001</v>
      </c>
      <c r="G94" s="314">
        <v>4383.5395699999999</v>
      </c>
      <c r="H94" s="332">
        <f t="shared" si="5"/>
        <v>6751.4604300000001</v>
      </c>
      <c r="I94" s="333">
        <v>5649.7739199999996</v>
      </c>
      <c r="J94" s="156"/>
      <c r="K94" s="128"/>
      <c r="L94" s="156"/>
      <c r="M94" s="156"/>
    </row>
    <row r="95" spans="1:13" ht="14.1" customHeight="1" thickBot="1" x14ac:dyDescent="0.35">
      <c r="A95" s="120"/>
      <c r="B95" s="39"/>
      <c r="C95" s="266" t="s">
        <v>79</v>
      </c>
      <c r="D95" s="320">
        <v>5249</v>
      </c>
      <c r="E95" s="320">
        <v>5307</v>
      </c>
      <c r="F95" s="320">
        <v>88.753460000000004</v>
      </c>
      <c r="G95" s="320">
        <v>797.56988999999999</v>
      </c>
      <c r="H95" s="343">
        <f t="shared" si="5"/>
        <v>4509.4301100000002</v>
      </c>
      <c r="I95" s="344">
        <v>731.9742</v>
      </c>
      <c r="J95" s="156"/>
      <c r="K95" s="128"/>
      <c r="L95" s="156"/>
      <c r="M95" s="156"/>
    </row>
    <row r="96" spans="1:13" ht="15" thickBot="1" x14ac:dyDescent="0.35">
      <c r="A96" s="120"/>
      <c r="B96" s="39"/>
      <c r="C96" s="173" t="s">
        <v>13</v>
      </c>
      <c r="D96" s="379">
        <v>351</v>
      </c>
      <c r="E96" s="379">
        <v>351</v>
      </c>
      <c r="F96" s="379">
        <v>0.33744000000000002</v>
      </c>
      <c r="G96" s="379">
        <v>8.0137800000000006</v>
      </c>
      <c r="H96" s="339">
        <f t="shared" si="5"/>
        <v>342.98622</v>
      </c>
      <c r="I96" s="340">
        <v>17.80254</v>
      </c>
      <c r="J96" s="156"/>
      <c r="K96" s="128"/>
      <c r="L96" s="156"/>
      <c r="M96" s="156"/>
    </row>
    <row r="97" spans="1:13" ht="16.8" thickBot="1" x14ac:dyDescent="0.35">
      <c r="A97" s="120"/>
      <c r="B97" s="118"/>
      <c r="C97" s="173" t="s">
        <v>61</v>
      </c>
      <c r="D97" s="317">
        <v>300</v>
      </c>
      <c r="E97" s="317">
        <v>300</v>
      </c>
      <c r="F97" s="317">
        <v>5.5708599999999997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5">
      <c r="A98" s="120"/>
      <c r="B98" s="118"/>
      <c r="C98" s="257" t="s">
        <v>117</v>
      </c>
      <c r="D98" s="317"/>
      <c r="E98" s="317"/>
      <c r="F98" s="317"/>
      <c r="G98" s="317">
        <v>7</v>
      </c>
      <c r="H98" s="318">
        <f t="shared" si="5"/>
        <v>-7</v>
      </c>
      <c r="I98" s="321">
        <v>16</v>
      </c>
      <c r="J98" s="156"/>
      <c r="K98" s="128"/>
      <c r="L98" s="156"/>
      <c r="M98" s="156"/>
    </row>
    <row r="99" spans="1:13" ht="16.2" thickBot="1" x14ac:dyDescent="0.35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1676.7616</v>
      </c>
      <c r="G99" s="319">
        <f t="shared" si="6"/>
        <v>39455.900419999998</v>
      </c>
      <c r="H99" s="221">
        <f>H85+H88+H96+H97+H98</f>
        <v>70731.099580000009</v>
      </c>
      <c r="I99" s="197">
        <f>I85+I88+I96+I97+I98</f>
        <v>43034.767749999999</v>
      </c>
      <c r="J99" s="156"/>
      <c r="K99" s="128"/>
      <c r="L99" s="156"/>
      <c r="M99" s="156"/>
    </row>
    <row r="100" spans="1:13" ht="14.4" x14ac:dyDescent="0.3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3">
      <c r="B101" s="13"/>
      <c r="C101" s="201" t="s">
        <v>134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3">
      <c r="B102" s="122"/>
      <c r="C102" s="201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" thickBot="1" x14ac:dyDescent="0.35">
      <c r="B103" s="24"/>
      <c r="C103" s="202" t="s">
        <v>118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5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3">
      <c r="B106" s="421" t="s">
        <v>1</v>
      </c>
      <c r="C106" s="422"/>
      <c r="D106" s="422"/>
      <c r="E106" s="422"/>
      <c r="F106" s="422"/>
      <c r="G106" s="422"/>
      <c r="H106" s="422"/>
      <c r="I106" s="422"/>
      <c r="J106" s="422"/>
      <c r="K106" s="423"/>
      <c r="L106" s="204"/>
      <c r="M106" s="204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5">
      <c r="B108" s="2"/>
      <c r="C108" s="424" t="s">
        <v>2</v>
      </c>
      <c r="D108" s="425"/>
      <c r="E108" s="424" t="s">
        <v>20</v>
      </c>
      <c r="F108" s="425"/>
      <c r="G108" s="424" t="s">
        <v>21</v>
      </c>
      <c r="H108" s="425"/>
      <c r="I108" s="38"/>
      <c r="J108" s="156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3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3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5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" customHeight="1" thickBot="1" x14ac:dyDescent="0.35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3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3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4"/>
      <c r="M116" s="204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5">
      <c r="B118" s="2"/>
      <c r="C118" s="217" t="s">
        <v>19</v>
      </c>
      <c r="D118" s="178" t="s">
        <v>70</v>
      </c>
      <c r="E118" s="178" t="s">
        <v>100</v>
      </c>
      <c r="F118" s="187" t="str">
        <f>F19</f>
        <v>LANDET KVANTUM UKE 17</v>
      </c>
      <c r="G118" s="194" t="str">
        <f>G19</f>
        <v>LANDET KVANTUM T.O.M UKE 17</v>
      </c>
      <c r="H118" s="194" t="str">
        <f>I19</f>
        <v>RESTKVOTER</v>
      </c>
      <c r="I118" s="195" t="str">
        <f>J19</f>
        <v>LANDET KVANTUM T.O.M. UKE 17 2019</v>
      </c>
      <c r="J118" s="4"/>
      <c r="K118" s="1"/>
      <c r="L118" s="4"/>
      <c r="M118" s="4"/>
    </row>
    <row r="119" spans="2:13" s="70" customFormat="1" ht="14.1" customHeight="1" x14ac:dyDescent="0.3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3120.39725</v>
      </c>
      <c r="G119" s="231">
        <f t="shared" si="8"/>
        <v>27465.161479999999</v>
      </c>
      <c r="H119" s="345">
        <f t="shared" si="8"/>
        <v>15407.15149</v>
      </c>
      <c r="I119" s="347">
        <f t="shared" si="8"/>
        <v>25818.47595</v>
      </c>
      <c r="J119" s="156"/>
      <c r="K119" s="128"/>
      <c r="L119" s="156"/>
      <c r="M119" s="156"/>
    </row>
    <row r="120" spans="2:13" ht="14.1" customHeight="1" x14ac:dyDescent="0.3">
      <c r="B120" s="9"/>
      <c r="C120" s="259" t="s">
        <v>12</v>
      </c>
      <c r="D120" s="243">
        <v>45176</v>
      </c>
      <c r="E120" s="243">
        <v>41220</v>
      </c>
      <c r="F120" s="243">
        <v>3120.39725</v>
      </c>
      <c r="G120" s="243">
        <v>24475.633709999998</v>
      </c>
      <c r="H120" s="348">
        <v>13256.07516</v>
      </c>
      <c r="I120" s="349">
        <v>20935.36392</v>
      </c>
      <c r="J120" s="156"/>
      <c r="K120" s="128"/>
      <c r="L120" s="156"/>
      <c r="M120" s="156"/>
    </row>
    <row r="121" spans="2:13" ht="14.1" customHeight="1" x14ac:dyDescent="0.3">
      <c r="B121" s="9"/>
      <c r="C121" s="259" t="s">
        <v>11</v>
      </c>
      <c r="D121" s="243">
        <v>10794</v>
      </c>
      <c r="E121" s="243">
        <v>10337</v>
      </c>
      <c r="F121" s="243">
        <v>0</v>
      </c>
      <c r="G121" s="243">
        <v>2989.5277700000001</v>
      </c>
      <c r="H121" s="348">
        <v>1651.0763300000001</v>
      </c>
      <c r="I121" s="349">
        <v>4883.1120300000002</v>
      </c>
      <c r="J121" s="156"/>
      <c r="K121" s="128"/>
      <c r="L121" s="156"/>
      <c r="M121" s="156"/>
    </row>
    <row r="122" spans="2:13" ht="15" thickBot="1" x14ac:dyDescent="0.35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5">
      <c r="B123" s="99"/>
      <c r="C123" s="261" t="s">
        <v>38</v>
      </c>
      <c r="D123" s="294">
        <v>38155</v>
      </c>
      <c r="E123" s="294">
        <v>34652</v>
      </c>
      <c r="F123" s="294">
        <v>379.88492000000002</v>
      </c>
      <c r="G123" s="294">
        <v>597.91565000000003</v>
      </c>
      <c r="H123" s="297">
        <f>E123-G123</f>
        <v>34054.084349999997</v>
      </c>
      <c r="I123" s="299">
        <v>2697.7854400000001</v>
      </c>
      <c r="J123" s="100"/>
      <c r="K123" s="128"/>
      <c r="L123" s="156"/>
      <c r="M123" s="156"/>
    </row>
    <row r="124" spans="2:13" s="70" customFormat="1" ht="14.25" customHeight="1" thickBot="1" x14ac:dyDescent="0.35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1185.68137</v>
      </c>
      <c r="G124" s="225">
        <f>G133+G130+G125</f>
        <v>26086.692470000002</v>
      </c>
      <c r="H124" s="352">
        <f>H125+H130+H133</f>
        <v>27555.307529999995</v>
      </c>
      <c r="I124" s="353">
        <f>I125+I130+I133</f>
        <v>29396.846410000002</v>
      </c>
      <c r="J124" s="118"/>
      <c r="K124" s="128"/>
      <c r="L124" s="156"/>
      <c r="M124" s="156"/>
    </row>
    <row r="125" spans="2:13" ht="15.75" customHeight="1" x14ac:dyDescent="0.3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942.84429999999998</v>
      </c>
      <c r="G125" s="369">
        <f>G126+G127+G129+G128</f>
        <v>18294.76484</v>
      </c>
      <c r="H125" s="354">
        <f>H126+H127+H128+H129</f>
        <v>22214.235159999997</v>
      </c>
      <c r="I125" s="355">
        <f>I126+I127+I128+I129</f>
        <v>20673.645390000001</v>
      </c>
      <c r="J125" s="4"/>
      <c r="K125" s="128"/>
      <c r="L125" s="156"/>
      <c r="M125" s="156"/>
    </row>
    <row r="126" spans="2:13" s="22" customFormat="1" ht="14.1" customHeight="1" x14ac:dyDescent="0.3">
      <c r="B126" s="45"/>
      <c r="C126" s="264" t="s">
        <v>22</v>
      </c>
      <c r="D126" s="239">
        <v>11917</v>
      </c>
      <c r="E126" s="239">
        <v>12976</v>
      </c>
      <c r="F126" s="239">
        <v>165.20452</v>
      </c>
      <c r="G126" s="239">
        <v>3722.95676</v>
      </c>
      <c r="H126" s="356">
        <f t="shared" ref="H126:H138" si="9">E126-G126</f>
        <v>9253.0432399999991</v>
      </c>
      <c r="I126" s="357">
        <v>3835.2054199999998</v>
      </c>
      <c r="J126" s="46"/>
      <c r="K126" s="128"/>
      <c r="L126" s="156"/>
      <c r="M126" s="156"/>
    </row>
    <row r="127" spans="2:13" s="22" customFormat="1" ht="14.1" customHeight="1" x14ac:dyDescent="0.3">
      <c r="B127" s="130"/>
      <c r="C127" s="264" t="s">
        <v>23</v>
      </c>
      <c r="D127" s="239">
        <v>12852</v>
      </c>
      <c r="E127" s="239">
        <v>10724</v>
      </c>
      <c r="F127" s="239">
        <v>155.05858000000001</v>
      </c>
      <c r="G127" s="239">
        <v>5580.6263799999997</v>
      </c>
      <c r="H127" s="356">
        <f t="shared" si="9"/>
        <v>5143.3736200000003</v>
      </c>
      <c r="I127" s="357">
        <v>6448.0275700000002</v>
      </c>
      <c r="J127" s="136"/>
      <c r="K127" s="128"/>
      <c r="L127" s="156"/>
      <c r="M127" s="156"/>
    </row>
    <row r="128" spans="2:13" s="22" customFormat="1" ht="14.1" customHeight="1" x14ac:dyDescent="0.3">
      <c r="B128" s="130"/>
      <c r="C128" s="264" t="s">
        <v>24</v>
      </c>
      <c r="D128" s="239">
        <v>11166</v>
      </c>
      <c r="E128" s="239">
        <v>8990</v>
      </c>
      <c r="F128" s="239">
        <v>148.2619</v>
      </c>
      <c r="G128" s="239">
        <v>5222.1237300000003</v>
      </c>
      <c r="H128" s="356">
        <f t="shared" si="9"/>
        <v>3767.8762699999997</v>
      </c>
      <c r="I128" s="357">
        <v>5854.9396500000003</v>
      </c>
      <c r="J128" s="136"/>
      <c r="K128" s="128"/>
      <c r="L128" s="156"/>
      <c r="M128" s="156"/>
    </row>
    <row r="129" spans="2:13" s="22" customFormat="1" ht="14.1" customHeight="1" x14ac:dyDescent="0.3">
      <c r="B129" s="130"/>
      <c r="C129" s="264" t="s">
        <v>82</v>
      </c>
      <c r="D129" s="239">
        <v>9034</v>
      </c>
      <c r="E129" s="239">
        <v>7819</v>
      </c>
      <c r="F129" s="239">
        <v>474.3193</v>
      </c>
      <c r="G129" s="239">
        <v>3769.0579699999998</v>
      </c>
      <c r="H129" s="356">
        <f t="shared" si="9"/>
        <v>4049.9420300000002</v>
      </c>
      <c r="I129" s="357">
        <v>4535.4727499999999</v>
      </c>
      <c r="J129" s="136"/>
      <c r="K129" s="128"/>
      <c r="L129" s="156"/>
      <c r="M129" s="156"/>
    </row>
    <row r="130" spans="2:13" s="23" customFormat="1" ht="14.1" customHeight="1" x14ac:dyDescent="0.3">
      <c r="B130" s="20"/>
      <c r="C130" s="265" t="s">
        <v>18</v>
      </c>
      <c r="D130" s="232">
        <f>D132+D131</f>
        <v>6380</v>
      </c>
      <c r="E130" s="232">
        <v>5924</v>
      </c>
      <c r="F130" s="232">
        <v>2.0304000000000002</v>
      </c>
      <c r="G130" s="232">
        <v>5408.4357300000001</v>
      </c>
      <c r="H130" s="358">
        <f t="shared" si="9"/>
        <v>515.56426999999985</v>
      </c>
      <c r="I130" s="359">
        <v>6186.94661</v>
      </c>
      <c r="J130" s="39"/>
      <c r="K130" s="128"/>
      <c r="L130" s="156"/>
      <c r="M130" s="156"/>
    </row>
    <row r="131" spans="2:13" ht="14.1" customHeight="1" x14ac:dyDescent="0.3">
      <c r="B131" s="9"/>
      <c r="C131" s="264" t="s">
        <v>40</v>
      </c>
      <c r="D131" s="239">
        <v>5880</v>
      </c>
      <c r="E131" s="239">
        <f>E130-500</f>
        <v>5424</v>
      </c>
      <c r="F131" s="239">
        <v>1.5822000000000001</v>
      </c>
      <c r="G131" s="239">
        <v>5386.1752800000004</v>
      </c>
      <c r="H131" s="356">
        <f t="shared" si="9"/>
        <v>37.824719999999616</v>
      </c>
      <c r="I131" s="357">
        <v>6158.6062000000002</v>
      </c>
      <c r="J131" s="118"/>
      <c r="K131" s="128"/>
      <c r="L131" s="156"/>
      <c r="M131" s="156"/>
    </row>
    <row r="132" spans="2:13" ht="14.1" customHeight="1" x14ac:dyDescent="0.3">
      <c r="B132" s="20"/>
      <c r="C132" s="264" t="s">
        <v>41</v>
      </c>
      <c r="D132" s="239">
        <v>500</v>
      </c>
      <c r="E132" s="239">
        <v>500</v>
      </c>
      <c r="F132" s="239">
        <f>F130-F131</f>
        <v>0.44820000000000015</v>
      </c>
      <c r="G132" s="239">
        <f>G130-G131</f>
        <v>22.260449999999764</v>
      </c>
      <c r="H132" s="356">
        <f t="shared" si="9"/>
        <v>477.73955000000024</v>
      </c>
      <c r="I132" s="357">
        <f>I130-I131</f>
        <v>28.340409999999792</v>
      </c>
      <c r="J132" s="39"/>
      <c r="K132" s="128"/>
      <c r="L132" s="156"/>
      <c r="M132" s="156"/>
    </row>
    <row r="133" spans="2:13" ht="15" thickBot="1" x14ac:dyDescent="0.35">
      <c r="B133" s="9"/>
      <c r="C133" s="266" t="s">
        <v>79</v>
      </c>
      <c r="D133" s="256">
        <v>8119</v>
      </c>
      <c r="E133" s="256">
        <v>7209</v>
      </c>
      <c r="F133" s="256">
        <v>240.80667</v>
      </c>
      <c r="G133" s="256">
        <v>2383.4919</v>
      </c>
      <c r="H133" s="360">
        <f t="shared" si="9"/>
        <v>4825.5081</v>
      </c>
      <c r="I133" s="361">
        <v>2536.25441</v>
      </c>
      <c r="J133" s="118"/>
      <c r="K133" s="128"/>
      <c r="L133" s="156"/>
      <c r="M133" s="156"/>
    </row>
    <row r="134" spans="2:13" s="70" customFormat="1" ht="15" thickBot="1" x14ac:dyDescent="0.35">
      <c r="B134" s="9"/>
      <c r="C134" s="262" t="s">
        <v>13</v>
      </c>
      <c r="D134" s="225">
        <v>139</v>
      </c>
      <c r="E134" s="225">
        <f>D134</f>
        <v>139</v>
      </c>
      <c r="F134" s="225">
        <v>4.7999999999999996E-3</v>
      </c>
      <c r="G134" s="225">
        <v>12.6698</v>
      </c>
      <c r="H134" s="370">
        <f t="shared" si="9"/>
        <v>126.3302</v>
      </c>
      <c r="I134" s="371">
        <v>11.9689</v>
      </c>
      <c r="J134" s="118"/>
      <c r="K134" s="128"/>
      <c r="L134" s="156"/>
      <c r="M134" s="156"/>
    </row>
    <row r="135" spans="2:13" s="70" customFormat="1" ht="15" thickBot="1" x14ac:dyDescent="0.35">
      <c r="B135" s="9"/>
      <c r="C135" s="267" t="s">
        <v>42</v>
      </c>
      <c r="D135" s="295">
        <v>250</v>
      </c>
      <c r="E135" s="295">
        <v>250</v>
      </c>
      <c r="F135" s="295">
        <v>195.71080000000001</v>
      </c>
      <c r="G135" s="295">
        <v>207.3338</v>
      </c>
      <c r="H135" s="298">
        <f t="shared" si="9"/>
        <v>42.666200000000003</v>
      </c>
      <c r="I135" s="300">
        <v>21.2</v>
      </c>
      <c r="J135" s="118"/>
      <c r="K135" s="128"/>
      <c r="L135" s="156"/>
      <c r="M135" s="156"/>
    </row>
    <row r="136" spans="2:13" s="70" customFormat="1" ht="16.8" thickBot="1" x14ac:dyDescent="0.35">
      <c r="B136" s="9"/>
      <c r="C136" s="267" t="s">
        <v>65</v>
      </c>
      <c r="D136" s="225">
        <v>2000</v>
      </c>
      <c r="E136" s="225">
        <v>2000</v>
      </c>
      <c r="F136" s="225">
        <v>16.451779999999999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" thickBot="1" x14ac:dyDescent="0.35">
      <c r="B137" s="9"/>
      <c r="C137" s="218" t="s">
        <v>14</v>
      </c>
      <c r="D137" s="224"/>
      <c r="E137" s="224"/>
      <c r="F137" s="224">
        <v>10</v>
      </c>
      <c r="G137" s="224">
        <v>393</v>
      </c>
      <c r="H137" s="233">
        <f t="shared" si="9"/>
        <v>-393</v>
      </c>
      <c r="I137" s="296">
        <v>425</v>
      </c>
      <c r="J137" s="118"/>
      <c r="K137" s="128"/>
      <c r="L137" s="156"/>
      <c r="M137" s="156"/>
    </row>
    <row r="138" spans="2:13" s="3" customFormat="1" ht="16.2" thickBot="1" x14ac:dyDescent="0.35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4908.1309199999996</v>
      </c>
      <c r="G138" s="186">
        <f>G119+G123+G124+G134+G135+G136+G137</f>
        <v>56762.773200000003</v>
      </c>
      <c r="H138" s="199">
        <f t="shared" si="9"/>
        <v>85977.226800000004</v>
      </c>
      <c r="I138" s="197">
        <f>I119+I122+I123+I124+I134+I135+I136+I137</f>
        <v>60371.276699999995</v>
      </c>
      <c r="J138" s="172"/>
      <c r="K138" s="128"/>
      <c r="L138" s="156"/>
      <c r="M138" s="156"/>
    </row>
    <row r="139" spans="2:13" s="3" customFormat="1" ht="14.25" customHeight="1" x14ac:dyDescent="0.3">
      <c r="B139" s="2"/>
      <c r="C139" s="363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3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3">
      <c r="B141" s="117"/>
      <c r="C141" s="201" t="s">
        <v>135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2" thickBot="1" x14ac:dyDescent="0.35">
      <c r="B142" s="35"/>
      <c r="C142" s="134" t="s">
        <v>103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4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5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5">
      <c r="B148" s="119"/>
      <c r="C148" s="413" t="s">
        <v>2</v>
      </c>
      <c r="D148" s="414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5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2" thickBot="1" x14ac:dyDescent="0.35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">
      <c r="B153" s="119"/>
      <c r="C153" s="276" t="s">
        <v>123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">
      <c r="B154" s="119"/>
      <c r="C154" s="276" t="s">
        <v>124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5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" thickBot="1" x14ac:dyDescent="0.35">
      <c r="B157" s="119"/>
      <c r="C157" s="106" t="s">
        <v>19</v>
      </c>
      <c r="D157" s="113" t="s">
        <v>20</v>
      </c>
      <c r="E157" s="69" t="str">
        <f>F19</f>
        <v>LANDET KVANTUM UKE 17</v>
      </c>
      <c r="F157" s="69" t="str">
        <f>G19</f>
        <v>LANDET KVANTUM T.O.M UKE 17</v>
      </c>
      <c r="G157" s="69" t="str">
        <f>I19</f>
        <v>RESTKVOTER</v>
      </c>
      <c r="H157" s="92" t="str">
        <f>J19</f>
        <v>LANDET KVANTUM T.O.M. UKE 17 2019</v>
      </c>
      <c r="I157" s="118"/>
      <c r="J157" s="118"/>
      <c r="K157" s="120"/>
      <c r="L157" s="118"/>
      <c r="M157" s="118"/>
    </row>
    <row r="158" spans="2:13" ht="15" customHeight="1" thickBot="1" x14ac:dyDescent="0.35">
      <c r="B158" s="119"/>
      <c r="C158" s="111" t="s">
        <v>5</v>
      </c>
      <c r="D158" s="183">
        <v>36085</v>
      </c>
      <c r="E158" s="183">
        <v>141.84520000000001</v>
      </c>
      <c r="F158" s="183">
        <v>2065.8824500000001</v>
      </c>
      <c r="G158" s="183">
        <f>D158-F158</f>
        <v>34019.117550000003</v>
      </c>
      <c r="H158" s="219">
        <v>2727.17488</v>
      </c>
      <c r="I158" s="118"/>
      <c r="J158" s="118"/>
      <c r="K158" s="120"/>
      <c r="L158" s="118"/>
      <c r="M158" s="118"/>
    </row>
    <row r="159" spans="2:13" ht="15" customHeight="1" thickBot="1" x14ac:dyDescent="0.35">
      <c r="B159" s="119"/>
      <c r="C159" s="114" t="s">
        <v>41</v>
      </c>
      <c r="D159" s="183">
        <v>100</v>
      </c>
      <c r="E159" s="183"/>
      <c r="F159" s="183">
        <v>3.1890000000000001</v>
      </c>
      <c r="G159" s="183">
        <f>D159-F159</f>
        <v>96.811000000000007</v>
      </c>
      <c r="H159" s="219">
        <v>6.9429999999999996</v>
      </c>
      <c r="I159" s="118"/>
      <c r="J159" s="118"/>
      <c r="K159" s="120"/>
      <c r="L159" s="118"/>
      <c r="M159" s="118"/>
    </row>
    <row r="160" spans="2:13" ht="15" customHeight="1" thickBot="1" x14ac:dyDescent="0.35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5">
      <c r="A161" s="118"/>
      <c r="B161" s="119"/>
      <c r="C161" s="112" t="s">
        <v>52</v>
      </c>
      <c r="D161" s="185">
        <f>SUM(D158:D160)</f>
        <v>36219</v>
      </c>
      <c r="E161" s="185">
        <f>SUM(E158:E160)</f>
        <v>141.84520000000001</v>
      </c>
      <c r="F161" s="185">
        <f>SUM(F158:F160)</f>
        <v>2069.0714499999999</v>
      </c>
      <c r="G161" s="185">
        <f>D161-F161</f>
        <v>34149.928549999997</v>
      </c>
      <c r="H161" s="206">
        <f>SUM(H158:H160)</f>
        <v>2734.1178800000002</v>
      </c>
      <c r="I161" s="118"/>
      <c r="J161" s="118"/>
      <c r="K161" s="120"/>
      <c r="L161" s="118"/>
      <c r="M161" s="118"/>
    </row>
    <row r="162" spans="1:13" ht="21" customHeight="1" thickBot="1" x14ac:dyDescent="0.35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4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3">
      <c r="B164" s="410" t="s">
        <v>1</v>
      </c>
      <c r="C164" s="411"/>
      <c r="D164" s="411"/>
      <c r="E164" s="411"/>
      <c r="F164" s="411"/>
      <c r="G164" s="411"/>
      <c r="H164" s="411"/>
      <c r="I164" s="411"/>
      <c r="J164" s="411"/>
      <c r="K164" s="412"/>
      <c r="L164" s="190"/>
      <c r="M164" s="190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5">
      <c r="B166" s="29"/>
      <c r="C166" s="413" t="s">
        <v>2</v>
      </c>
      <c r="D166" s="414"/>
      <c r="E166" s="413" t="s">
        <v>53</v>
      </c>
      <c r="F166" s="414"/>
      <c r="G166" s="413" t="s">
        <v>54</v>
      </c>
      <c r="H166" s="414"/>
      <c r="I166" s="83"/>
      <c r="J166" s="83"/>
      <c r="K166" s="30"/>
      <c r="L166" s="143"/>
      <c r="M166" s="143"/>
    </row>
    <row r="167" spans="1:13" ht="14.25" customHeight="1" x14ac:dyDescent="0.3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3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3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5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5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" customHeight="1" x14ac:dyDescent="0.3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" customHeight="1" x14ac:dyDescent="0.3">
      <c r="B173" s="49"/>
      <c r="C173" s="286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0"/>
      <c r="M175" s="190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.4" thickBot="1" x14ac:dyDescent="0.35">
      <c r="A177" s="3"/>
      <c r="B177" s="29"/>
      <c r="C177" s="106" t="s">
        <v>19</v>
      </c>
      <c r="D177" s="178" t="s">
        <v>70</v>
      </c>
      <c r="E177" s="178" t="s">
        <v>101</v>
      </c>
      <c r="F177" s="222" t="str">
        <f>F19</f>
        <v>LANDET KVANTUM UKE 17</v>
      </c>
      <c r="G177" s="69" t="str">
        <f>G19</f>
        <v>LANDET KVANTUM T.O.M UKE 17</v>
      </c>
      <c r="H177" s="69" t="str">
        <f>I19</f>
        <v>RESTKVOTER</v>
      </c>
      <c r="I177" s="92" t="str">
        <f>J19</f>
        <v>LANDET KVANTUM T.O.M. UKE 17 2019</v>
      </c>
      <c r="J177" s="143"/>
      <c r="K177" s="30"/>
      <c r="L177" s="143"/>
      <c r="M177" s="143"/>
    </row>
    <row r="178" spans="1:13" ht="14.1" customHeight="1" x14ac:dyDescent="0.3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166.8974</v>
      </c>
      <c r="G178" s="226">
        <f t="shared" si="11"/>
        <v>2430.49082</v>
      </c>
      <c r="H178" s="303">
        <f t="shared" si="11"/>
        <v>27858.509180000001</v>
      </c>
      <c r="I178" s="308">
        <f>I179+I180+I181+I182</f>
        <v>7369.2472499999994</v>
      </c>
      <c r="J178" s="80"/>
      <c r="K178" s="57"/>
      <c r="L178" s="192"/>
      <c r="M178" s="192"/>
    </row>
    <row r="179" spans="1:13" ht="14.1" customHeight="1" x14ac:dyDescent="0.3">
      <c r="B179" s="49"/>
      <c r="C179" s="293" t="s">
        <v>72</v>
      </c>
      <c r="D179" s="287">
        <v>16288</v>
      </c>
      <c r="E179" s="287">
        <v>18521</v>
      </c>
      <c r="F179" s="287"/>
      <c r="G179" s="287">
        <v>826.20555999999999</v>
      </c>
      <c r="H179" s="301">
        <f t="shared" ref="H179:H184" si="12">E179-G179</f>
        <v>17694.794440000001</v>
      </c>
      <c r="I179" s="306">
        <v>5525.2766899999997</v>
      </c>
      <c r="J179" s="80"/>
      <c r="K179" s="57"/>
      <c r="L179" s="192"/>
      <c r="M179" s="192"/>
    </row>
    <row r="180" spans="1:13" ht="14.1" customHeight="1" x14ac:dyDescent="0.3">
      <c r="B180" s="49"/>
      <c r="C180" s="108" t="s">
        <v>11</v>
      </c>
      <c r="D180" s="287">
        <v>4239</v>
      </c>
      <c r="E180" s="287">
        <v>4820</v>
      </c>
      <c r="F180" s="287"/>
      <c r="G180" s="287">
        <v>640.79100000000005</v>
      </c>
      <c r="H180" s="301">
        <f t="shared" si="12"/>
        <v>4179.2089999999998</v>
      </c>
      <c r="I180" s="306">
        <v>691.31880000000001</v>
      </c>
      <c r="J180" s="80"/>
      <c r="K180" s="57"/>
      <c r="L180" s="192"/>
      <c r="M180" s="192"/>
    </row>
    <row r="181" spans="1:13" ht="14.1" customHeight="1" x14ac:dyDescent="0.3">
      <c r="B181" s="49"/>
      <c r="C181" s="108" t="s">
        <v>47</v>
      </c>
      <c r="D181" s="287">
        <v>1561</v>
      </c>
      <c r="E181" s="287">
        <v>1617</v>
      </c>
      <c r="F181" s="287">
        <v>132.97620000000001</v>
      </c>
      <c r="G181" s="287">
        <v>795.21086000000003</v>
      </c>
      <c r="H181" s="301">
        <f t="shared" si="12"/>
        <v>821.78913999999997</v>
      </c>
      <c r="I181" s="306">
        <v>1067.0987600000001</v>
      </c>
      <c r="J181" s="80"/>
      <c r="K181" s="57"/>
      <c r="L181" s="192"/>
      <c r="M181" s="192"/>
    </row>
    <row r="182" spans="1:13" ht="14.1" customHeight="1" thickBot="1" x14ac:dyDescent="0.35">
      <c r="B182" s="49"/>
      <c r="C182" s="375" t="s">
        <v>106</v>
      </c>
      <c r="D182" s="376">
        <v>5124</v>
      </c>
      <c r="E182" s="376">
        <v>5331</v>
      </c>
      <c r="F182" s="376">
        <v>33.921199999999999</v>
      </c>
      <c r="G182" s="376">
        <v>168.2834</v>
      </c>
      <c r="H182" s="377">
        <f t="shared" si="12"/>
        <v>5162.7165999999997</v>
      </c>
      <c r="I182" s="378">
        <v>85.552999999999997</v>
      </c>
      <c r="J182" s="80"/>
      <c r="K182" s="57"/>
      <c r="L182" s="192"/>
      <c r="M182" s="192"/>
    </row>
    <row r="183" spans="1:13" ht="14.1" customHeight="1" thickBot="1" x14ac:dyDescent="0.35">
      <c r="B183" s="49"/>
      <c r="C183" s="111" t="s">
        <v>38</v>
      </c>
      <c r="D183" s="288">
        <v>5500</v>
      </c>
      <c r="E183" s="288">
        <v>5500</v>
      </c>
      <c r="F183" s="288">
        <v>312.23993999999999</v>
      </c>
      <c r="G183" s="288">
        <v>569.49890000000005</v>
      </c>
      <c r="H183" s="305">
        <f t="shared" si="12"/>
        <v>4930.5010999999995</v>
      </c>
      <c r="I183" s="310">
        <v>547.57133999999996</v>
      </c>
      <c r="J183" s="80"/>
      <c r="K183" s="57"/>
      <c r="L183" s="192"/>
      <c r="M183" s="192"/>
    </row>
    <row r="184" spans="1:13" ht="14.1" customHeight="1" x14ac:dyDescent="0.3">
      <c r="B184" s="49"/>
      <c r="C184" s="107" t="s">
        <v>17</v>
      </c>
      <c r="D184" s="226">
        <v>8000</v>
      </c>
      <c r="E184" s="226">
        <v>8000</v>
      </c>
      <c r="F184" s="226">
        <f>F185+F186</f>
        <v>61.191479999999999</v>
      </c>
      <c r="G184" s="226">
        <f>G185+G186</f>
        <v>1438.1439</v>
      </c>
      <c r="H184" s="303">
        <f t="shared" si="12"/>
        <v>6561.8561</v>
      </c>
      <c r="I184" s="308">
        <f>I185+I186</f>
        <v>1122.3978200000001</v>
      </c>
      <c r="J184" s="80"/>
      <c r="K184" s="57"/>
      <c r="L184" s="192"/>
      <c r="M184" s="192"/>
    </row>
    <row r="185" spans="1:13" ht="14.1" customHeight="1" x14ac:dyDescent="0.3">
      <c r="B185" s="49"/>
      <c r="C185" s="108" t="s">
        <v>29</v>
      </c>
      <c r="D185" s="287"/>
      <c r="E185" s="287"/>
      <c r="F185" s="287"/>
      <c r="G185" s="287">
        <v>290.21832000000001</v>
      </c>
      <c r="H185" s="301"/>
      <c r="I185" s="306">
        <v>160.97721999999999</v>
      </c>
      <c r="J185" s="80"/>
      <c r="K185" s="57"/>
      <c r="L185" s="192"/>
      <c r="M185" s="192"/>
    </row>
    <row r="186" spans="1:13" ht="14.1" customHeight="1" thickBot="1" x14ac:dyDescent="0.35">
      <c r="B186" s="49"/>
      <c r="C186" s="110" t="s">
        <v>48</v>
      </c>
      <c r="D186" s="228"/>
      <c r="E186" s="228"/>
      <c r="F186" s="228">
        <v>61.191479999999999</v>
      </c>
      <c r="G186" s="228">
        <v>1147.9255800000001</v>
      </c>
      <c r="H186" s="304"/>
      <c r="I186" s="309">
        <v>961.42060000000004</v>
      </c>
      <c r="J186" s="83"/>
      <c r="K186" s="57"/>
      <c r="L186" s="192"/>
      <c r="M186" s="192"/>
    </row>
    <row r="187" spans="1:13" ht="14.1" customHeight="1" thickBot="1" x14ac:dyDescent="0.35">
      <c r="B187" s="49"/>
      <c r="C187" s="111" t="s">
        <v>13</v>
      </c>
      <c r="D187" s="288">
        <v>10</v>
      </c>
      <c r="E187" s="288">
        <v>10</v>
      </c>
      <c r="F187" s="288"/>
      <c r="G187" s="288">
        <v>0.36299999999999999</v>
      </c>
      <c r="H187" s="305">
        <f>E187-G187</f>
        <v>9.6370000000000005</v>
      </c>
      <c r="I187" s="310">
        <v>0.24315000000000001</v>
      </c>
      <c r="J187" s="80"/>
      <c r="K187" s="57"/>
      <c r="L187" s="192"/>
      <c r="M187" s="192"/>
    </row>
    <row r="188" spans="1:13" ht="14.1" customHeight="1" thickBot="1" x14ac:dyDescent="0.35">
      <c r="B188" s="49"/>
      <c r="C188" s="109" t="s">
        <v>49</v>
      </c>
      <c r="D188" s="227"/>
      <c r="E188" s="227"/>
      <c r="F188" s="227">
        <v>0.65668000000000004</v>
      </c>
      <c r="G188" s="227">
        <v>21.760429999999999</v>
      </c>
      <c r="H188" s="302">
        <f>E188-G188</f>
        <v>-21.760429999999999</v>
      </c>
      <c r="I188" s="307">
        <v>21.08737</v>
      </c>
      <c r="J188" s="80"/>
      <c r="K188" s="57"/>
      <c r="L188" s="192"/>
      <c r="M188" s="192"/>
    </row>
    <row r="189" spans="1:13" ht="16.2" thickBot="1" x14ac:dyDescent="0.35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540.9855</v>
      </c>
      <c r="G189" s="186">
        <f>G178+G183+G184+G187+G188</f>
        <v>4460.2570500000011</v>
      </c>
      <c r="H189" s="199">
        <f>H178+H183+H184+H187+H188</f>
        <v>39338.74295</v>
      </c>
      <c r="I189" s="197">
        <f>I178+I183+I184+I187+I188</f>
        <v>9060.5469299999986</v>
      </c>
      <c r="J189" s="177"/>
      <c r="K189" s="57"/>
      <c r="L189" s="192"/>
      <c r="M189" s="192"/>
    </row>
    <row r="190" spans="1:13" ht="14.1" customHeight="1" x14ac:dyDescent="0.3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" customHeight="1" x14ac:dyDescent="0.3">
      <c r="A191" s="3"/>
      <c r="B191" s="142"/>
      <c r="C191" s="286" t="s">
        <v>105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" thickBot="1" x14ac:dyDescent="0.35">
      <c r="B192" s="58"/>
      <c r="C192" s="396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3"/>
    <row r="194" spans="1:13" s="40" customFormat="1" ht="17.100000000000001" customHeight="1" thickBot="1" x14ac:dyDescent="0.35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3">
      <c r="B195" s="410" t="s">
        <v>1</v>
      </c>
      <c r="C195" s="411"/>
      <c r="D195" s="411"/>
      <c r="E195" s="411"/>
      <c r="F195" s="411"/>
      <c r="G195" s="411"/>
      <c r="H195" s="411"/>
      <c r="I195" s="411"/>
      <c r="J195" s="411"/>
      <c r="K195" s="412"/>
      <c r="L195" s="190"/>
      <c r="M195" s="190"/>
    </row>
    <row r="196" spans="1:13" ht="6" customHeight="1" thickBot="1" x14ac:dyDescent="0.35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5">
      <c r="B197" s="72"/>
      <c r="C197" s="413" t="s">
        <v>2</v>
      </c>
      <c r="D197" s="414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3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3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5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5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3">
      <c r="B202" s="82"/>
      <c r="C202" s="290" t="s">
        <v>96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3">
      <c r="B203" s="82"/>
      <c r="C203" s="286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5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3">
      <c r="B205" s="415" t="s">
        <v>8</v>
      </c>
      <c r="C205" s="416"/>
      <c r="D205" s="416"/>
      <c r="E205" s="416"/>
      <c r="F205" s="416"/>
      <c r="G205" s="416"/>
      <c r="H205" s="416"/>
      <c r="I205" s="416"/>
      <c r="J205" s="416"/>
      <c r="K205" s="417"/>
      <c r="L205" s="190"/>
      <c r="M205" s="190"/>
    </row>
    <row r="206" spans="1:13" ht="6" customHeight="1" thickBot="1" x14ac:dyDescent="0.35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5">
      <c r="B207" s="82"/>
      <c r="C207" s="106" t="s">
        <v>19</v>
      </c>
      <c r="D207" s="113" t="s">
        <v>20</v>
      </c>
      <c r="E207" s="69" t="str">
        <f>F19</f>
        <v>LANDET KVANTUM UKE 17</v>
      </c>
      <c r="F207" s="69" t="str">
        <f>G19</f>
        <v>LANDET KVANTUM T.O.M UKE 17</v>
      </c>
      <c r="G207" s="69" t="str">
        <f>I19</f>
        <v>RESTKVOTER</v>
      </c>
      <c r="H207" s="92" t="str">
        <f>J19</f>
        <v>LANDET KVANTUM T.O.M. UKE 17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5">
      <c r="B208" s="94"/>
      <c r="C208" s="111" t="s">
        <v>51</v>
      </c>
      <c r="D208" s="183">
        <f>D198-D209-D210</f>
        <v>700</v>
      </c>
      <c r="E208" s="183">
        <v>10.31851</v>
      </c>
      <c r="F208" s="183">
        <v>82.009990000000002</v>
      </c>
      <c r="G208" s="183">
        <f>D208-F208</f>
        <v>617.99000999999998</v>
      </c>
      <c r="H208" s="219">
        <v>217.92509000000001</v>
      </c>
      <c r="I208" s="95"/>
      <c r="J208" s="162"/>
      <c r="K208" s="96"/>
      <c r="L208" s="100"/>
      <c r="M208" s="100"/>
    </row>
    <row r="209" spans="2:13" ht="14.1" customHeight="1" thickBot="1" x14ac:dyDescent="0.35">
      <c r="B209" s="82"/>
      <c r="C209" s="114" t="s">
        <v>45</v>
      </c>
      <c r="D209" s="183">
        <v>1370</v>
      </c>
      <c r="E209" s="183">
        <v>33.09111</v>
      </c>
      <c r="F209" s="183">
        <v>466.76997</v>
      </c>
      <c r="G209" s="183">
        <f t="shared" ref="G209:G211" si="13">D209-F209</f>
        <v>903.23002999999994</v>
      </c>
      <c r="H209" s="219">
        <v>908.48851000000002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5">
      <c r="B210" s="94"/>
      <c r="C210" s="109" t="s">
        <v>36</v>
      </c>
      <c r="D210" s="184">
        <v>50</v>
      </c>
      <c r="E210" s="184"/>
      <c r="F210" s="184">
        <v>0.75907999999999998</v>
      </c>
      <c r="G210" s="183">
        <f t="shared" si="13"/>
        <v>49.240920000000003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5">
      <c r="B211" s="89"/>
      <c r="C211" s="109" t="s">
        <v>56</v>
      </c>
      <c r="D211" s="184"/>
      <c r="E211" s="184"/>
      <c r="F211" s="184">
        <v>0.106</v>
      </c>
      <c r="G211" s="183">
        <f t="shared" si="13"/>
        <v>-0.106</v>
      </c>
      <c r="H211" s="220">
        <v>8.6870000000000003E-2</v>
      </c>
      <c r="I211" s="90"/>
      <c r="J211" s="90"/>
      <c r="K211" s="91"/>
      <c r="L211" s="193"/>
      <c r="M211" s="193"/>
    </row>
    <row r="212" spans="2:13" ht="16.2" thickBot="1" x14ac:dyDescent="0.35">
      <c r="B212" s="82"/>
      <c r="C212" s="112" t="s">
        <v>52</v>
      </c>
      <c r="D212" s="185">
        <f>D198</f>
        <v>2120</v>
      </c>
      <c r="E212" s="185">
        <f>SUM(E208:E211)</f>
        <v>43.409620000000004</v>
      </c>
      <c r="F212" s="185">
        <f>SUM(F208:F211)</f>
        <v>549.64503999999999</v>
      </c>
      <c r="G212" s="185">
        <f>D212-F212</f>
        <v>1570.3549600000001</v>
      </c>
      <c r="H212" s="206">
        <f>H208+H209+H210+H211</f>
        <v>1128.0595500000002</v>
      </c>
      <c r="I212" s="80"/>
      <c r="J212" s="80"/>
      <c r="K212" s="71"/>
      <c r="L212" s="118"/>
      <c r="M212" s="118"/>
    </row>
    <row r="213" spans="2:13" s="70" customFormat="1" ht="9" customHeight="1" x14ac:dyDescent="0.3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5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3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3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3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3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3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3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3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5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3">
      <c r="B223" s="410" t="s">
        <v>1</v>
      </c>
      <c r="C223" s="411"/>
      <c r="D223" s="411"/>
      <c r="E223" s="411"/>
      <c r="F223" s="411"/>
      <c r="G223" s="411"/>
      <c r="H223" s="411"/>
      <c r="I223" s="411"/>
      <c r="J223" s="411"/>
      <c r="K223" s="412"/>
      <c r="L223" s="190"/>
      <c r="M223" s="190"/>
    </row>
    <row r="224" spans="2:13" ht="6" customHeight="1" thickBot="1" x14ac:dyDescent="0.35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5">
      <c r="B225" s="142"/>
      <c r="C225" s="413" t="s">
        <v>93</v>
      </c>
      <c r="D225" s="414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3">
      <c r="B226" s="145"/>
      <c r="C226" s="268" t="s">
        <v>71</v>
      </c>
      <c r="D226" s="269">
        <v>3640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3">
      <c r="B227" s="145"/>
      <c r="C227" s="271" t="s">
        <v>44</v>
      </c>
      <c r="D227" s="272">
        <v>2566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5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5">
      <c r="B229" s="145"/>
      <c r="C229" s="274" t="s">
        <v>31</v>
      </c>
      <c r="D229" s="275">
        <f>SUM(D226:D228)</f>
        <v>6329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3">
      <c r="B230" s="82"/>
      <c r="C230" s="290" t="s">
        <v>109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5">
      <c r="B231" s="82"/>
      <c r="C231" s="395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3">
      <c r="B232" s="415" t="s">
        <v>8</v>
      </c>
      <c r="C232" s="416"/>
      <c r="D232" s="416"/>
      <c r="E232" s="416"/>
      <c r="F232" s="416"/>
      <c r="G232" s="416"/>
      <c r="H232" s="416"/>
      <c r="I232" s="416"/>
      <c r="J232" s="416"/>
      <c r="K232" s="417"/>
      <c r="L232" s="190"/>
      <c r="M232" s="190"/>
    </row>
    <row r="233" spans="2:13" ht="6" customHeight="1" thickBot="1" x14ac:dyDescent="0.35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5">
      <c r="B234" s="82"/>
      <c r="C234" s="384" t="s">
        <v>87</v>
      </c>
      <c r="D234" s="385" t="s">
        <v>88</v>
      </c>
      <c r="E234" s="386" t="str">
        <f>E207</f>
        <v>LANDET KVANTUM UKE 17</v>
      </c>
      <c r="F234" s="386" t="str">
        <f>F207</f>
        <v>LANDET KVANTUM T.O.M UKE 17</v>
      </c>
      <c r="G234" s="386" t="s">
        <v>62</v>
      </c>
      <c r="H234" s="387" t="str">
        <f>H207</f>
        <v>LANDET KVANTUM T.O.M. UKE 17 2019</v>
      </c>
      <c r="J234" s="80"/>
      <c r="K234" s="120"/>
      <c r="L234" s="118"/>
      <c r="M234" s="118"/>
    </row>
    <row r="235" spans="2:13" s="97" customFormat="1" ht="14.1" customHeight="1" thickBot="1" x14ac:dyDescent="0.35">
      <c r="B235" s="161"/>
      <c r="C235" s="111" t="s">
        <v>89</v>
      </c>
      <c r="D235" s="407">
        <v>2427</v>
      </c>
      <c r="E235" s="388">
        <f>SUM(E236:E237)</f>
        <v>100.2595</v>
      </c>
      <c r="F235" s="388">
        <f>SUM(F236:F237)</f>
        <v>1846.6178300000001</v>
      </c>
      <c r="G235" s="407">
        <f>D235-F235</f>
        <v>580.38216999999986</v>
      </c>
      <c r="H235" s="388">
        <f>SUM(H236:H237)</f>
        <v>1537.9845499999999</v>
      </c>
      <c r="J235" s="162"/>
      <c r="K235" s="96"/>
      <c r="L235" s="100"/>
      <c r="M235" s="100"/>
    </row>
    <row r="236" spans="2:13" s="97" customFormat="1" ht="14.1" customHeight="1" thickBot="1" x14ac:dyDescent="0.35">
      <c r="B236" s="161"/>
      <c r="C236" s="389" t="s">
        <v>78</v>
      </c>
      <c r="D236" s="408"/>
      <c r="E236" s="390">
        <v>69.741500000000002</v>
      </c>
      <c r="F236" s="390">
        <v>1505.09869</v>
      </c>
      <c r="G236" s="408"/>
      <c r="H236" s="390">
        <v>1181.74155</v>
      </c>
      <c r="J236" s="162"/>
      <c r="K236" s="96"/>
      <c r="L236" s="100"/>
      <c r="M236" s="100"/>
    </row>
    <row r="237" spans="2:13" s="97" customFormat="1" ht="14.1" customHeight="1" thickBot="1" x14ac:dyDescent="0.35">
      <c r="B237" s="161"/>
      <c r="C237" s="389" t="s">
        <v>79</v>
      </c>
      <c r="D237" s="409"/>
      <c r="E237" s="391">
        <v>30.518000000000001</v>
      </c>
      <c r="F237" s="391">
        <v>341.51913999999999</v>
      </c>
      <c r="G237" s="409"/>
      <c r="H237" s="391">
        <v>356.24299999999999</v>
      </c>
      <c r="J237" s="162"/>
      <c r="K237" s="96"/>
      <c r="L237" s="100"/>
      <c r="M237" s="100"/>
    </row>
    <row r="238" spans="2:13" s="97" customFormat="1" ht="14.1" customHeight="1" thickBot="1" x14ac:dyDescent="0.35">
      <c r="B238" s="161"/>
      <c r="C238" s="111" t="s">
        <v>90</v>
      </c>
      <c r="D238" s="407">
        <v>1213</v>
      </c>
      <c r="E238" s="388">
        <f>SUM(E239:E240)</f>
        <v>0</v>
      </c>
      <c r="F238" s="388">
        <f>SUM(F239:F240)</f>
        <v>0</v>
      </c>
      <c r="G238" s="407">
        <f>D238-F238</f>
        <v>1213</v>
      </c>
      <c r="H238" s="388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5">
      <c r="B239" s="161"/>
      <c r="C239" s="389" t="s">
        <v>78</v>
      </c>
      <c r="D239" s="408"/>
      <c r="E239" s="390"/>
      <c r="F239" s="390"/>
      <c r="G239" s="408"/>
      <c r="H239" s="390"/>
      <c r="J239" s="162"/>
      <c r="K239" s="96"/>
      <c r="L239" s="100"/>
      <c r="M239" s="100"/>
    </row>
    <row r="240" spans="2:13" s="97" customFormat="1" ht="14.1" customHeight="1" thickBot="1" x14ac:dyDescent="0.35">
      <c r="B240" s="161"/>
      <c r="C240" s="389" t="s">
        <v>79</v>
      </c>
      <c r="D240" s="409"/>
      <c r="E240" s="391"/>
      <c r="F240" s="391"/>
      <c r="G240" s="409"/>
      <c r="H240" s="391"/>
      <c r="J240" s="162"/>
      <c r="K240" s="96"/>
      <c r="L240" s="100"/>
      <c r="M240" s="100"/>
    </row>
    <row r="241" spans="2:13" s="97" customFormat="1" ht="14.1" customHeight="1" thickBot="1" x14ac:dyDescent="0.35">
      <c r="B241" s="161"/>
      <c r="C241" s="111" t="s">
        <v>91</v>
      </c>
      <c r="D241" s="407">
        <v>0</v>
      </c>
      <c r="E241" s="388">
        <f>SUM(E242:E243)</f>
        <v>0</v>
      </c>
      <c r="F241" s="388">
        <f>SUM(F242:F243)</f>
        <v>0</v>
      </c>
      <c r="G241" s="407">
        <f>D241-F241</f>
        <v>0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5">
      <c r="B242" s="161"/>
      <c r="C242" s="389" t="s">
        <v>78</v>
      </c>
      <c r="D242" s="408"/>
      <c r="E242" s="390"/>
      <c r="F242" s="390"/>
      <c r="G242" s="408"/>
      <c r="H242" s="390"/>
      <c r="J242" s="162"/>
      <c r="K242" s="96"/>
      <c r="L242" s="100"/>
      <c r="M242" s="100"/>
    </row>
    <row r="243" spans="2:13" s="97" customFormat="1" ht="14.1" customHeight="1" thickBot="1" x14ac:dyDescent="0.35">
      <c r="B243" s="161"/>
      <c r="C243" s="389" t="s">
        <v>79</v>
      </c>
      <c r="D243" s="409"/>
      <c r="E243" s="391"/>
      <c r="F243" s="391"/>
      <c r="G243" s="409"/>
      <c r="H243" s="391"/>
      <c r="J243" s="162"/>
      <c r="K243" s="96"/>
      <c r="L243" s="100"/>
      <c r="M243" s="100"/>
    </row>
    <row r="244" spans="2:13" s="97" customFormat="1" ht="14.1" customHeight="1" thickBot="1" x14ac:dyDescent="0.35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.2" thickBot="1" x14ac:dyDescent="0.35">
      <c r="B245" s="82"/>
      <c r="C245" s="112" t="s">
        <v>52</v>
      </c>
      <c r="D245" s="394">
        <f>SUM(D235:D244)</f>
        <v>3640</v>
      </c>
      <c r="E245" s="185">
        <f>E235+E238+E241+E244</f>
        <v>100.2595</v>
      </c>
      <c r="F245" s="185">
        <f>F235+F238+F241+F244</f>
        <v>1846.6178300000001</v>
      </c>
      <c r="G245" s="394">
        <f>SUM(G235:G244)</f>
        <v>1793.3821699999999</v>
      </c>
      <c r="H245" s="185">
        <f>H235+H238+H241+H244</f>
        <v>1537.9845499999999</v>
      </c>
      <c r="J245" s="80"/>
      <c r="K245" s="120"/>
      <c r="L245" s="118"/>
      <c r="M245" s="118"/>
    </row>
    <row r="246" spans="2:13" s="70" customFormat="1" ht="9" customHeight="1" x14ac:dyDescent="0.3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5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3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17
&amp;"-,Normal"&amp;11(iht. motatte landings- og sluttsedler fra fiskesalgslagene; alle tallstørrelser i hele tonn)&amp;R28.04.2020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2020-03-31T09:57:46Z</cp:lastPrinted>
  <dcterms:created xsi:type="dcterms:W3CDTF">2011-07-06T12:13:20Z</dcterms:created>
  <dcterms:modified xsi:type="dcterms:W3CDTF">2020-04-28T12:17:00Z</dcterms:modified>
</cp:coreProperties>
</file>