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0\"/>
    </mc:Choice>
  </mc:AlternateContent>
  <bookViews>
    <workbookView xWindow="0" yWindow="0" windowWidth="15330" windowHeight="7215" tabRatio="413"/>
  </bookViews>
  <sheets>
    <sheet name="UKE_40_2019" sheetId="1" r:id="rId1"/>
  </sheets>
  <definedNames>
    <definedName name="Z_14D440E4_F18A_4F78_9989_38C1B133222D_.wvu.Cols" localSheetId="0" hidden="1">UKE_40_2019!#REF!</definedName>
    <definedName name="Z_14D440E4_F18A_4F78_9989_38C1B133222D_.wvu.PrintArea" localSheetId="0" hidden="1">UKE_40_2019!$B$1:$M$247</definedName>
    <definedName name="Z_14D440E4_F18A_4F78_9989_38C1B133222D_.wvu.Rows" localSheetId="0" hidden="1">UKE_40_2019!$359:$1048576,UKE_40_2019!$248:$358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2" i="1" l="1"/>
  <c r="G128" i="1"/>
  <c r="G127" i="1"/>
  <c r="G126" i="1"/>
  <c r="G32" i="1" l="1"/>
  <c r="F32" i="1"/>
  <c r="J32" i="1"/>
  <c r="I25" i="1" l="1"/>
  <c r="F36" i="1" l="1"/>
  <c r="G33" i="1" l="1"/>
  <c r="F33" i="1" s="1"/>
  <c r="G24" i="1" l="1"/>
  <c r="G29" i="1"/>
  <c r="F29" i="1" s="1"/>
  <c r="I30" i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G31" i="1"/>
  <c r="G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<sst xmlns="http://schemas.openxmlformats.org/spreadsheetml/2006/main" count="257" uniqueCount="132">
  <si>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</si>
  <si>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</si>
  <si>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</si>
  <si>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</si>
  <si>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</si>
  <si>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</si>
  <si>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</si>
  <si>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</si>
  <si>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</si>
  <si>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</si>
  <si>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</si>
  <si>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</si>
  <si>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</si>
  <si>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</si>
  <si>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</si>
  <si>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</si>
  <si>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</si>
  <si>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</si>
  <si>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</si>
  <si>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</si>
  <si>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</si>
  <si>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</si>
  <si>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</si>
  <si>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</si>
  <si>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</si>
  <si>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</si>
  <si>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</si>
  <si>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</si>
  <si>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</si>
  <si>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</si>
  <si>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</si>
  <si>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</si>
  <si>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</si>
  <si>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</si>
  <si>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</si>
  <si>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</si>
  <si>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</si>
  <si>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</si>
  <si>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</si>
  <si>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</si>
  <si>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</si>
  <si>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</si>
  <si>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</si>
  <si>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</si>
  <si>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</si>
  <si>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</si>
  <si>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</si>
  <si>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</si>
  <si>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</si>
  <si>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</si>
  <si>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</si>
  <si>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</si>
  <si>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</si>
  <si>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</si>
  <si>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</si>
  <si>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</si>
  <si>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</si>
  <si>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</si>
  <si>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</si>
  <si>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</si>
  <si>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</si>
  <si>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</si>
  <si>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</si>
  <si>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</si>
  <si>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</si>
  <si>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</si>
  <si>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</si>
  <si>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</si>
  <si>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</si>
  <si>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</si>
  <si>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</si>
  <si>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</si>
  <si>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</si>
  <si>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</si>
  <si>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</si>
  <si>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</si>
  <si>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</si>
  <si>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</si>
  <si>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</si>
  <si>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</si>
  <si>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</si>
  <si>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</si>
  <si>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</si>
  <si>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</si>
  <si>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</si>
  <si>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</si>
  <si>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</si>
  <si>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</si>
  <si>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</si>
  <si>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</si>
  <si>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</si>
  <si>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</si>
  <si>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</si>
  <si>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</si>
  <si>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</si>
  <si>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</si>
  <si>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</si>
  <si>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</si>
  <si>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</si>
  <si>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</si>
  <si>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</si>
  <si>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</si>
  <si>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</si>
  <si>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</si>
  <si>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</si>
  <si>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</si>
  <si>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</si>
  <si>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</si>
  <si>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</si>
  <si>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</si>
  <si>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</si>
  <si>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</si>
  <si>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</si>
  <si>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</si>
  <si>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</si>
  <si>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</si>
  <si>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</si>
  <si>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</si>
  <si>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</si>
  <si>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</si>
  <si>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</si>
  <si>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</si>
  <si>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</si>
  <si>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</si>
  <si>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</si>
  <si>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Not-gruppen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</si>
  <si>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</si>
  <si>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t>LANDET KVANTUM UKE 40</t>
  </si>
  <si>
    <t>LANDET KVANTUM T.O.M UKE 40</t>
  </si>
  <si>
    <t>LANDET KVANTUM T.O.M. UKE 40 2018</t>
  </si>
  <si>
    <r>
      <t xml:space="preserve">3 </t>
    </r>
    <r>
      <rPr>
        <sz val="9"/>
        <color theme="1"/>
        <rFont val="Calibri"/>
        <family val="2"/>
      </rPr>
      <t>Registrert rekreasjonsfiske utgjør 1 975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</si>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</sst>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76" zoomScaleNormal="115" workbookViewId="0">
      <selection activeCell="J84" sqref="J84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87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762.66027999999994</v>
      </c>
      <c r="G20" s="328">
        <f>G21+G22</f>
        <v>64275.248220000001</v>
      </c>
      <c r="H20" s="328"/>
      <c r="I20" s="328">
        <f>I22+I21</f>
        <v>34003.751779999999</v>
      </c>
      <c r="J20" s="329">
        <f>J22+J21</f>
        <v>72963.976850000006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762.66027999999994</v>
      </c>
      <c r="G21" s="330">
        <v>63757.540840000001</v>
      </c>
      <c r="H21" s="330"/>
      <c r="I21" s="330">
        <f>E21-G21</f>
        <v>33711.459159999999</v>
      </c>
      <c r="J21" s="331">
        <v>72332.979640000005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517.70737999999994</v>
      </c>
      <c r="H22" s="332"/>
      <c r="I22" s="330">
        <f>E22-G22</f>
        <v>292.29262000000006</v>
      </c>
      <c r="J22" s="331">
        <v>630.99721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728.56169</v>
      </c>
      <c r="G23" s="328">
        <f>G24+G30+G31</f>
        <v>192771.12152799999</v>
      </c>
      <c r="H23" s="328"/>
      <c r="I23" s="328">
        <f>I24+I30+I31</f>
        <v>11476.878472000002</v>
      </c>
      <c r="J23" s="329">
        <f>J24+J30+J31</f>
        <v>217655.30126000001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405.00896999999998</v>
      </c>
      <c r="G24" s="334">
        <f>G25+G26+G27+G28</f>
        <v>157622.95763799999</v>
      </c>
      <c r="H24" s="334"/>
      <c r="I24" s="334">
        <f>I25+I26+I27+I28+I29</f>
        <v>1832.0423620000001</v>
      </c>
      <c r="J24" s="335">
        <f>J25+J26+J27+J28</f>
        <v>172632.75181000002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50.110849999999999</v>
      </c>
      <c r="G25" s="336">
        <v>42826.632169999997</v>
      </c>
      <c r="H25" s="336">
        <v>1364</v>
      </c>
      <c r="I25" s="336">
        <f>E25-G25+H25</f>
        <v>-531.63216999999713</v>
      </c>
      <c r="J25" s="337">
        <v>51253.154929999997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223.21256</v>
      </c>
      <c r="G26" s="336">
        <v>42811.295120000002</v>
      </c>
      <c r="H26" s="336">
        <v>2510</v>
      </c>
      <c r="I26" s="336">
        <f>E26-G26+H26</f>
        <v>-887.2951200000025</v>
      </c>
      <c r="J26" s="337">
        <v>48075.248890000003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72.278459999999995</v>
      </c>
      <c r="G27" s="336">
        <v>42223.338462</v>
      </c>
      <c r="H27" s="336">
        <v>3392</v>
      </c>
      <c r="I27" s="336">
        <f>E27-G27+H27</f>
        <v>1442.6615380000003</v>
      </c>
      <c r="J27" s="337">
        <v>42935.815519999996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59.4071</v>
      </c>
      <c r="G28" s="336">
        <v>29761.691886000001</v>
      </c>
      <c r="H28" s="336">
        <v>1710</v>
      </c>
      <c r="I28" s="336">
        <f>E28-G28+H28</f>
        <v>-2329.6918860000005</v>
      </c>
      <c r="J28" s="337">
        <v>30368.532469999998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G29-8708</f>
        <v>268</v>
      </c>
      <c r="G29" s="336">
        <f>H25+H26+H27+H28</f>
        <v>8976</v>
      </c>
      <c r="H29" s="336"/>
      <c r="I29" s="336">
        <f>E29-G29</f>
        <v>4138</v>
      </c>
      <c r="J29" s="337">
        <v>8846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293.82600000000002</v>
      </c>
      <c r="G30" s="334">
        <v>16173.166149999999</v>
      </c>
      <c r="H30" s="336"/>
      <c r="I30" s="398">
        <f>E30-G30</f>
        <v>9167.8338500000009</v>
      </c>
      <c r="J30" s="335">
        <v>18783.49841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29.72672</v>
      </c>
      <c r="G31" s="334">
        <f>G32</f>
        <v>18974.997739999999</v>
      </c>
      <c r="H31" s="336"/>
      <c r="I31" s="334">
        <f>I32+I33</f>
        <v>477.00226000000112</v>
      </c>
      <c r="J31" s="335">
        <f>J32</f>
        <v>26239.051039999998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29.72672-F36</f>
        <v>29.72672</v>
      </c>
      <c r="G32" s="336">
        <f>22362.99774-G36</f>
        <v>18974.997739999999</v>
      </c>
      <c r="H32" s="336">
        <v>982</v>
      </c>
      <c r="I32" s="336">
        <f>E32-G32+H32</f>
        <v>-380.99773999999888</v>
      </c>
      <c r="J32" s="337">
        <f>32328.05104-J36</f>
        <v>26239.051039999998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G33-957</f>
        <v>25</v>
      </c>
      <c r="G33" s="339">
        <f>H32</f>
        <v>982</v>
      </c>
      <c r="H33" s="339"/>
      <c r="I33" s="339">
        <f t="shared" ref="I33:I37" si="0">E33-G33</f>
        <v>858</v>
      </c>
      <c r="J33" s="340">
        <v>634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2842.4536320000002</v>
      </c>
      <c r="H34" s="341"/>
      <c r="I34" s="370">
        <f t="shared" si="0"/>
        <v>157.5463679999998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467.21658000000002</v>
      </c>
      <c r="H35" s="320"/>
      <c r="I35" s="370">
        <f t="shared" si="0"/>
        <v>325.78341999999998</v>
      </c>
      <c r="J35" s="390">
        <v>794.32348000000002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G36-3388</f>
        <v>0</v>
      </c>
      <c r="G36" s="320">
        <v>3388</v>
      </c>
      <c r="H36" s="369"/>
      <c r="I36" s="423">
        <f t="shared" si="0"/>
        <v>-388</v>
      </c>
      <c r="J36" s="320">
        <v>6089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1.71075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1188.8074999999999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-15</v>
      </c>
      <c r="H39" s="320"/>
      <c r="I39" s="370">
        <f>E39-G39</f>
        <v>15</v>
      </c>
      <c r="J39" s="390">
        <v>318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1492.93272</v>
      </c>
      <c r="G40" s="197">
        <f>G20+G23+G34+G35+G36+G37+G39</f>
        <v>270729.03995999997</v>
      </c>
      <c r="H40" s="197">
        <f>H25+H26+H27+H28+H32</f>
        <v>9958</v>
      </c>
      <c r="I40" s="302">
        <f>I20+I23+I34+I35+I36+I37+I39</f>
        <v>45590.960040000005</v>
      </c>
      <c r="J40" s="198">
        <f>J20+J23+J34+J35+J36+J37+J38+J39</f>
        <v>309950.46134000004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130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40</v>
      </c>
      <c r="F56" s="194" t="str">
        <f>G19</f>
        <v>LANDET KVANTUM T.O.M UKE 40</v>
      </c>
      <c r="G56" s="194" t="str">
        <f>I19</f>
        <v>RESTKVOTER</v>
      </c>
      <c r="H56" s="195" t="str">
        <f>J19</f>
        <v>LANDET KVANTUM T.O.M. UKE 40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35.154719999999998</v>
      </c>
      <c r="F57" s="347">
        <v>1385.9781700000001</v>
      </c>
      <c r="G57" s="460">
        <f>D57-F57-F58</f>
        <v>2390.9664499999999</v>
      </c>
      <c r="H57" s="380">
        <v>1501.8966499999999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16.607800000000001</v>
      </c>
      <c r="F58" s="387">
        <v>1599.05538</v>
      </c>
      <c r="G58" s="461"/>
      <c r="H58" s="349">
        <v>1425.7112099999999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1.1022000000000001</v>
      </c>
      <c r="F59" s="389">
        <v>81.032110000000003</v>
      </c>
      <c r="G59" s="393">
        <f>D59-F59</f>
        <v>118.96789</v>
      </c>
      <c r="H59" s="301">
        <v>74.574560000000005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5.01342</v>
      </c>
      <c r="F60" s="347">
        <f>F61+F62+F63</f>
        <v>8200.7671399999999</v>
      </c>
      <c r="G60" s="387">
        <f>D60-F60</f>
        <v>-137.76713999999993</v>
      </c>
      <c r="H60" s="350">
        <f>H61+H62+H63</f>
        <v>7652.3629600000004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8.9800000000000005E-2</v>
      </c>
      <c r="F61" s="359">
        <v>3513.9656599999998</v>
      </c>
      <c r="G61" s="359"/>
      <c r="H61" s="360">
        <v>3370.2842500000002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3.4123399999999999</v>
      </c>
      <c r="F62" s="359">
        <v>3119.4970600000001</v>
      </c>
      <c r="G62" s="359"/>
      <c r="H62" s="360">
        <v>2897.1715800000002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1.51128</v>
      </c>
      <c r="F63" s="376">
        <v>1567.3044199999999</v>
      </c>
      <c r="G63" s="376"/>
      <c r="H63" s="381">
        <v>1384.9071300000001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57.878140000000002</v>
      </c>
      <c r="F66" s="200">
        <f>F57+F58+F59+F60+F64+F65</f>
        <v>11312.79715</v>
      </c>
      <c r="G66" s="200">
        <f>D66-F66</f>
        <v>2442.2028499999997</v>
      </c>
      <c r="H66" s="208">
        <f>H57+H58+H59+H60+H64+H65</f>
        <v>10708.987159999999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98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40</v>
      </c>
      <c r="G84" s="194" t="str">
        <f>G19</f>
        <v>LANDET KVANTUM T.O.M UKE 40</v>
      </c>
      <c r="H84" s="194" t="str">
        <f>I19</f>
        <v>RESTKVOTER</v>
      </c>
      <c r="I84" s="195" t="str">
        <f>J19</f>
        <v>LANDET KVANTUM T.O.M. UKE 40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229.64971</v>
      </c>
      <c r="G85" s="328">
        <f>G86+G87</f>
        <v>31650.054029999999</v>
      </c>
      <c r="H85" s="328">
        <f>H86+H87</f>
        <v>3531.9459699999989</v>
      </c>
      <c r="I85" s="329">
        <f>I86+I87</f>
        <v>31571.982329999999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229.64971</v>
      </c>
      <c r="G86" s="330">
        <v>31280.532500000001</v>
      </c>
      <c r="H86" s="330">
        <f>E86-G86</f>
        <v>3076.4674999999988</v>
      </c>
      <c r="I86" s="331">
        <v>31011.05343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369.52152999999998</v>
      </c>
      <c r="H87" s="332">
        <f>E87-G87</f>
        <v>455.47847000000002</v>
      </c>
      <c r="I87" s="333">
        <v>560.9289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821.04782999999998</v>
      </c>
      <c r="G88" s="328">
        <f t="shared" si="2"/>
        <v>43069.223899999997</v>
      </c>
      <c r="H88" s="328">
        <f>H89+H94+H95</f>
        <v>17347.776099999999</v>
      </c>
      <c r="I88" s="329">
        <f t="shared" si="2"/>
        <v>39026.611899999996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248.93387999999999</v>
      </c>
      <c r="G89" s="334">
        <f t="shared" si="4"/>
        <v>33655.68043</v>
      </c>
      <c r="H89" s="334">
        <f>H90+H91+H92+H93</f>
        <v>14717.31957</v>
      </c>
      <c r="I89" s="335">
        <f t="shared" si="4"/>
        <v>29334.646410000001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87.738150000000005</v>
      </c>
      <c r="G90" s="336">
        <v>5189.1031300000004</v>
      </c>
      <c r="H90" s="336">
        <f t="shared" ref="H90:H98" si="5">E90-G90</f>
        <v>8533.8968700000005</v>
      </c>
      <c r="I90" s="337">
        <v>6123.40211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114.84475</v>
      </c>
      <c r="G91" s="336">
        <v>9515.4780200000005</v>
      </c>
      <c r="H91" s="336">
        <f t="shared" si="5"/>
        <v>3836.5219799999995</v>
      </c>
      <c r="I91" s="337">
        <v>8747.50936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28.269439999999999</v>
      </c>
      <c r="G92" s="336">
        <v>10595.80911</v>
      </c>
      <c r="H92" s="336">
        <f t="shared" si="5"/>
        <v>3122.1908899999999</v>
      </c>
      <c r="I92" s="337">
        <v>8187.2286700000004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18.08154</v>
      </c>
      <c r="G93" s="336">
        <v>8355.2901700000002</v>
      </c>
      <c r="H93" s="336">
        <f t="shared" si="5"/>
        <v>-775.29017000000022</v>
      </c>
      <c r="I93" s="337">
        <v>6276.5062699999999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538.75639999999999</v>
      </c>
      <c r="G94" s="334">
        <v>7974.8669200000004</v>
      </c>
      <c r="H94" s="334">
        <f t="shared" si="5"/>
        <v>2116.1330799999996</v>
      </c>
      <c r="I94" s="335">
        <v>8140.9440699999996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33.357550000000003</v>
      </c>
      <c r="G95" s="345">
        <v>1438.6765499999999</v>
      </c>
      <c r="H95" s="345">
        <f t="shared" si="5"/>
        <v>514.32345000000009</v>
      </c>
      <c r="I95" s="346">
        <v>1551.02142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17.92306</v>
      </c>
      <c r="H96" s="341">
        <f t="shared" si="5"/>
        <v>295.07693999999998</v>
      </c>
      <c r="I96" s="342">
        <v>12.82804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0.17385999999999999</v>
      </c>
      <c r="G97" s="320">
        <v>300</v>
      </c>
      <c r="H97" s="320">
        <f t="shared" si="5"/>
        <v>0</v>
      </c>
      <c r="I97" s="323">
        <v>62.767400000000002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40</v>
      </c>
      <c r="H98" s="320">
        <f t="shared" si="5"/>
        <v>-40</v>
      </c>
      <c r="I98" s="323">
        <v>116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1050.8714</v>
      </c>
      <c r="G99" s="391">
        <f t="shared" si="6"/>
        <v>75077.200989999998</v>
      </c>
      <c r="H99" s="222">
        <f>H85+H88+H96+H97+H98</f>
        <v>21134.799009999995</v>
      </c>
      <c r="I99" s="198">
        <f>I85+I88+I96+I97+I98</f>
        <v>70790.189669999978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126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40</v>
      </c>
      <c r="G117" s="194" t="str">
        <f>G19</f>
        <v>LANDET KVANTUM T.O.M UKE 40</v>
      </c>
      <c r="H117" s="194" t="str">
        <f>I19</f>
        <v>RESTKVOTER</v>
      </c>
      <c r="I117" s="195" t="str">
        <f>J19</f>
        <v>LANDET KVANTUM T.O.M. UKE 40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219.39283</v>
      </c>
      <c r="G118" s="232">
        <f t="shared" si="7"/>
        <v>41199.887260000003</v>
      </c>
      <c r="H118" s="347">
        <f t="shared" si="7"/>
        <v>4308.1127400000005</v>
      </c>
      <c r="I118" s="350">
        <f t="shared" si="7"/>
        <v>52783.632949999999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206.53122999999999</v>
      </c>
      <c r="G119" s="244">
        <v>34893.133529999999</v>
      </c>
      <c r="H119" s="351">
        <f>E119-G119</f>
        <v>840.86647000000085</v>
      </c>
      <c r="I119" s="352">
        <v>44982.82389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12.861599999999999</v>
      </c>
      <c r="G120" s="244">
        <v>6306.7537300000004</v>
      </c>
      <c r="H120" s="351">
        <f>E120-G120</f>
        <v>2967.2462699999996</v>
      </c>
      <c r="I120" s="352">
        <v>7800.8090599999996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31820</v>
      </c>
      <c r="F122" s="295">
        <v>5.1890000000000001</v>
      </c>
      <c r="G122" s="295">
        <f>27833.37362+4969.13749</f>
        <v>32802.511109999999</v>
      </c>
      <c r="H122" s="298">
        <f>E122-G122</f>
        <v>-982.51110999999946</v>
      </c>
      <c r="I122" s="300">
        <v>34349.813869999998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898.76867000000016</v>
      </c>
      <c r="G123" s="226">
        <f>G132+G129+G124</f>
        <v>45917.956729999998</v>
      </c>
      <c r="H123" s="355">
        <f>H124+H129+H132</f>
        <v>6240.043270000001</v>
      </c>
      <c r="I123" s="356">
        <f>I124+I129+I132</f>
        <v>47227.062050000008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710.45543000000009</v>
      </c>
      <c r="G124" s="377">
        <f>G125+G126+G128+G127</f>
        <v>33256.398549999998</v>
      </c>
      <c r="H124" s="357">
        <f>H125+H126+H127+H128</f>
        <v>5799.601450000001</v>
      </c>
      <c r="I124" s="358">
        <f>I125+I126+I127+I128</f>
        <v>38016.425300000003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198.21952999999999</v>
      </c>
      <c r="G125" s="240">
        <v>7095.6493799999998</v>
      </c>
      <c r="H125" s="359">
        <f t="shared" ref="H125:H137" si="8">E125-G125</f>
        <v>5399.3506200000002</v>
      </c>
      <c r="I125" s="360">
        <v>5961.4684299999999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227.30595</v>
      </c>
      <c r="G126" s="240">
        <f>9760.72757-792.40069</f>
        <v>8968.3268799999987</v>
      </c>
      <c r="H126" s="359">
        <f t="shared" si="8"/>
        <v>2262.6731200000013</v>
      </c>
      <c r="I126" s="360">
        <v>9233.4983499999998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175.68375</v>
      </c>
      <c r="G127" s="240">
        <f>11714.6132-1636.622</f>
        <v>10077.9912</v>
      </c>
      <c r="H127" s="359">
        <f t="shared" si="8"/>
        <v>-1389.9912000000004</v>
      </c>
      <c r="I127" s="360">
        <v>11242.76382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109.2462</v>
      </c>
      <c r="G128" s="240">
        <f>9654.54589-2540.1148</f>
        <v>7114.43109</v>
      </c>
      <c r="H128" s="359">
        <f t="shared" si="8"/>
        <v>-472.43109000000004</v>
      </c>
      <c r="I128" s="360">
        <v>11578.6947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37.143900000000002</v>
      </c>
      <c r="G129" s="233">
        <v>6556.5755900000004</v>
      </c>
      <c r="H129" s="361">
        <f t="shared" si="8"/>
        <v>-351.57559000000037</v>
      </c>
      <c r="I129" s="362">
        <v>4517.8955299999998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37.143900000000002</v>
      </c>
      <c r="G130" s="240">
        <v>6324.8121799999999</v>
      </c>
      <c r="H130" s="359">
        <f t="shared" si="8"/>
        <v>-619.8121799999999</v>
      </c>
      <c r="I130" s="360">
        <v>4427.0423099999998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231.76341000000048</v>
      </c>
      <c r="H131" s="359">
        <f t="shared" si="8"/>
        <v>268.23658999999952</v>
      </c>
      <c r="I131" s="360">
        <f>I129-I130</f>
        <v>90.853219999999965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151.16934000000001</v>
      </c>
      <c r="G132" s="257">
        <v>6104.9825899999996</v>
      </c>
      <c r="H132" s="363">
        <f t="shared" si="8"/>
        <v>792.01741000000038</v>
      </c>
      <c r="I132" s="364">
        <v>4692.7412199999999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12.890499999999999</v>
      </c>
      <c r="H133" s="378">
        <f t="shared" si="8"/>
        <v>116.1095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4.8280599999999998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450</v>
      </c>
      <c r="H136" s="234">
        <f t="shared" si="8"/>
        <v>-450</v>
      </c>
      <c r="I136" s="297">
        <v>303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1128.1785600000003</v>
      </c>
      <c r="G137" s="186">
        <f>G118+G122+G123+G133+G134+G135+G136</f>
        <v>122623.71060000001</v>
      </c>
      <c r="H137" s="200">
        <f t="shared" si="8"/>
        <v>9241.2893999999942</v>
      </c>
      <c r="I137" s="198">
        <f>I118+I121+I122+I123+I133+I134+I135+I136</f>
        <v>136940.41727000001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33" t="s">
        <v>2</v>
      </c>
      <c r="D148" s="43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40</v>
      </c>
      <c r="F157" s="69" t="str">
        <f>G19</f>
        <v>LANDET KVANTUM T.O.M UKE 40</v>
      </c>
      <c r="G157" s="69" t="str">
        <f>I19</f>
        <v>RESTKVOTER</v>
      </c>
      <c r="H157" s="92" t="str">
        <f>J19</f>
        <v>LANDET KVANTUM T.O.M. UKE 40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8.3000000000000004E-2</v>
      </c>
      <c r="F158" s="183">
        <v>19675.22437</v>
      </c>
      <c r="G158" s="183">
        <f>D158-F158</f>
        <v>14895.77563</v>
      </c>
      <c r="H158" s="220">
        <v>17200.386620000001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29.104669999999999</v>
      </c>
      <c r="G159" s="183">
        <f>D159-F159</f>
        <v>70.895330000000001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8.3000000000000004E-2</v>
      </c>
      <c r="F161" s="185">
        <f>SUM(F158:F160)</f>
        <v>19704.329040000001</v>
      </c>
      <c r="G161" s="185">
        <f>D161-F161</f>
        <v>15000.670959999999</v>
      </c>
      <c r="H161" s="207">
        <f>SUM(H158:H160)</f>
        <v>17204.248250000001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33" t="s">
        <v>2</v>
      </c>
      <c r="D166" s="434"/>
      <c r="E166" s="433" t="s">
        <v>53</v>
      </c>
      <c r="F166" s="434"/>
      <c r="G166" s="433" t="s">
        <v>54</v>
      </c>
      <c r="H166" s="43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35" t="s">
        <v>8</v>
      </c>
      <c r="C175" s="436"/>
      <c r="D175" s="436"/>
      <c r="E175" s="436"/>
      <c r="F175" s="436"/>
      <c r="G175" s="436"/>
      <c r="H175" s="436"/>
      <c r="I175" s="436"/>
      <c r="J175" s="436"/>
      <c r="K175" s="43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40</v>
      </c>
      <c r="G177" s="69" t="str">
        <f>G19</f>
        <v>LANDET KVANTUM T.O.M UKE 40</v>
      </c>
      <c r="H177" s="69" t="str">
        <f>I19</f>
        <v>RESTKVOTER</v>
      </c>
      <c r="I177" s="92" t="str">
        <f>J19</f>
        <v>LANDET KVANTUM T.O.M. UKE 40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394.88475999999991</v>
      </c>
      <c r="G178" s="227">
        <f t="shared" ref="G178:H178" si="10">G179+G180+G181+G182</f>
        <v>38465.31813</v>
      </c>
      <c r="H178" s="305">
        <f t="shared" si="10"/>
        <v>1362.6818700000003</v>
      </c>
      <c r="I178" s="310">
        <f>I179+I180+I181+I182</f>
        <v>28002.292099999999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>
        <v>267.46780999999999</v>
      </c>
      <c r="G179" s="288">
        <v>29233.60226</v>
      </c>
      <c r="H179" s="303">
        <f t="shared" ref="H179:H184" si="11">E179-G179</f>
        <v>-3736.6022599999997</v>
      </c>
      <c r="I179" s="308">
        <v>21643.047770000001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>
        <v>9.05715</v>
      </c>
      <c r="G180" s="288">
        <v>2886.7120500000001</v>
      </c>
      <c r="H180" s="303">
        <f t="shared" si="11"/>
        <v>3749.2879499999999</v>
      </c>
      <c r="I180" s="308">
        <v>1540.8366100000001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58.180799999999998</v>
      </c>
      <c r="G181" s="288">
        <v>2820.1530699999998</v>
      </c>
      <c r="H181" s="303">
        <f t="shared" si="11"/>
        <v>-1027.1530699999998</v>
      </c>
      <c r="I181" s="308">
        <v>1993.4338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60.179000000000002</v>
      </c>
      <c r="G182" s="288">
        <v>3524.8507500000001</v>
      </c>
      <c r="H182" s="303">
        <f t="shared" si="11"/>
        <v>2377.1492499999999</v>
      </c>
      <c r="I182" s="308">
        <v>2824.9739199999999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0.22500000000000001</v>
      </c>
      <c r="G183" s="289">
        <v>4780.12266</v>
      </c>
      <c r="H183" s="307">
        <f t="shared" si="11"/>
        <v>719.87734</v>
      </c>
      <c r="I183" s="312">
        <v>1921.7119600000001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53.92924</v>
      </c>
      <c r="G184" s="227">
        <f>G185+G186</f>
        <v>2923.1943200000001</v>
      </c>
      <c r="H184" s="305">
        <f t="shared" si="11"/>
        <v>5076.8056799999995</v>
      </c>
      <c r="I184" s="310">
        <f>I185+I186</f>
        <v>3960.6050599999999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>
        <v>1.08</v>
      </c>
      <c r="G185" s="288">
        <v>361.98604999999998</v>
      </c>
      <c r="H185" s="303"/>
      <c r="I185" s="308">
        <v>1318.1470200000001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52.849240000000002</v>
      </c>
      <c r="G186" s="229">
        <v>2561.2082700000001</v>
      </c>
      <c r="H186" s="306"/>
      <c r="I186" s="311">
        <v>2642.45804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0.36840000000000001</v>
      </c>
      <c r="H187" s="307">
        <f>E187-G187</f>
        <v>9.6316000000000006</v>
      </c>
      <c r="I187" s="312">
        <v>0.53639999999999999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0.45757999999999999</v>
      </c>
      <c r="G188" s="228">
        <v>46.15795</v>
      </c>
      <c r="H188" s="304">
        <f>E188-G188</f>
        <v>-46.15795</v>
      </c>
      <c r="I188" s="309">
        <v>46.334829999999997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449.49657999999994</v>
      </c>
      <c r="G189" s="186">
        <f>G178+G183+G184+G187+G188</f>
        <v>46215.161460000003</v>
      </c>
      <c r="H189" s="200">
        <f>H178+H183+H184+H187+H188</f>
        <v>7122.8385399999997</v>
      </c>
      <c r="I189" s="198">
        <f>I178+I183+I184+I187+I188</f>
        <v>33931.480349999998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33" t="s">
        <v>2</v>
      </c>
      <c r="D196" s="434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35" t="s">
        <v>8</v>
      </c>
      <c r="C204" s="436"/>
      <c r="D204" s="436"/>
      <c r="E204" s="436"/>
      <c r="F204" s="436"/>
      <c r="G204" s="436"/>
      <c r="H204" s="436"/>
      <c r="I204" s="436"/>
      <c r="J204" s="436"/>
      <c r="K204" s="437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40</v>
      </c>
      <c r="F206" s="69" t="str">
        <f>G19</f>
        <v>LANDET KVANTUM T.O.M UKE 40</v>
      </c>
      <c r="G206" s="69" t="str">
        <f>I19</f>
        <v>RESTKVOTER</v>
      </c>
      <c r="H206" s="92" t="str">
        <f>J19</f>
        <v>LANDET KVANTUM T.O.M. UKE 40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16.89527</v>
      </c>
      <c r="F207" s="183">
        <v>949.26851999999997</v>
      </c>
      <c r="G207" s="183">
        <f>D207-F207</f>
        <v>150.73148000000003</v>
      </c>
      <c r="H207" s="220">
        <v>871.29339000000004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27.604340000000001</v>
      </c>
      <c r="F208" s="183">
        <v>2866.0305600000002</v>
      </c>
      <c r="G208" s="183">
        <f t="shared" ref="G208:G210" si="12">D208-F208</f>
        <v>605.96943999999985</v>
      </c>
      <c r="H208" s="220">
        <v>3874.8604099999998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2.1101399999999999</v>
      </c>
      <c r="G209" s="183">
        <f t="shared" si="12"/>
        <v>47.889859999999999</v>
      </c>
      <c r="H209" s="221">
        <v>0.52510000000000001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4.2743900000000004</v>
      </c>
      <c r="G210" s="183">
        <f t="shared" si="12"/>
        <v>-4.2743900000000004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44.499610000000004</v>
      </c>
      <c r="F211" s="185">
        <f>SUM(F207:F210)</f>
        <v>3821.68361</v>
      </c>
      <c r="G211" s="185">
        <f>D211-F211</f>
        <v>800.31638999999996</v>
      </c>
      <c r="H211" s="207">
        <f>H207+H208+H209+H210</f>
        <v>4747.6306599999998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33" t="s">
        <v>2</v>
      </c>
      <c r="D224" s="434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35" t="s">
        <v>8</v>
      </c>
      <c r="C230" s="436"/>
      <c r="D230" s="436"/>
      <c r="E230" s="436"/>
      <c r="F230" s="436"/>
      <c r="G230" s="436"/>
      <c r="H230" s="436"/>
      <c r="I230" s="436"/>
      <c r="J230" s="436"/>
      <c r="K230" s="437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40</v>
      </c>
      <c r="G232" s="401" t="str">
        <f>F206</f>
        <v>LANDET KVANTUM T.O.M UKE 40</v>
      </c>
      <c r="H232" s="401" t="s">
        <v>62</v>
      </c>
      <c r="I232" s="402" t="str">
        <f>H206</f>
        <v>LANDET KVANTUM T.O.M. UKE 40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27">
        <v>1650</v>
      </c>
      <c r="E233" s="438">
        <v>1650</v>
      </c>
      <c r="F233" s="419">
        <f>SUM(F234:F235)</f>
        <v>0</v>
      </c>
      <c r="G233" s="403">
        <f>SUM(G234:G235)</f>
        <v>1595.15535</v>
      </c>
      <c r="H233" s="424">
        <f>E233-G233</f>
        <v>54.844650000000001</v>
      </c>
      <c r="I233" s="403">
        <f>SUM(I234:I235)</f>
        <v>2085.627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28"/>
      <c r="E234" s="439"/>
      <c r="F234" s="420"/>
      <c r="G234" s="405">
        <v>1221.97955</v>
      </c>
      <c r="H234" s="425"/>
      <c r="I234" s="405">
        <v>1637.8375000000001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29"/>
      <c r="E235" s="440"/>
      <c r="F235" s="406"/>
      <c r="G235" s="406">
        <v>373.17579999999998</v>
      </c>
      <c r="H235" s="426"/>
      <c r="I235" s="414">
        <v>447.78949999999998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27">
        <v>943</v>
      </c>
      <c r="E236" s="438">
        <v>1266</v>
      </c>
      <c r="F236" s="419">
        <f>SUM(F237:F238)</f>
        <v>0</v>
      </c>
      <c r="G236" s="403">
        <f>SUM(G237:G238)</f>
        <v>1333.29981</v>
      </c>
      <c r="H236" s="424">
        <f>E236-G236</f>
        <v>-67.299809999999979</v>
      </c>
      <c r="I236" s="403">
        <f>SUM(I237:I238)</f>
        <v>1708.35491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28"/>
      <c r="E237" s="439"/>
      <c r="F237" s="420"/>
      <c r="G237" s="405">
        <v>1036.5637099999999</v>
      </c>
      <c r="H237" s="425"/>
      <c r="I237" s="405">
        <v>1424.1108999999999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29"/>
      <c r="E238" s="440"/>
      <c r="F238" s="406"/>
      <c r="G238" s="406">
        <v>296.73610000000002</v>
      </c>
      <c r="H238" s="426"/>
      <c r="I238" s="414">
        <v>284.24401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27">
        <v>943</v>
      </c>
      <c r="E239" s="438">
        <v>1143</v>
      </c>
      <c r="F239" s="419">
        <f>SUM(F240:F241)</f>
        <v>63.193999999999996</v>
      </c>
      <c r="G239" s="403">
        <f>SUM(G240:G241)</f>
        <v>397.25917000000004</v>
      </c>
      <c r="H239" s="424">
        <f>E239-G239</f>
        <v>745.74082999999996</v>
      </c>
      <c r="I239" s="403">
        <f>SUM(I240:I241)</f>
        <v>356.3372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28"/>
      <c r="E240" s="439"/>
      <c r="F240" s="420">
        <v>49.127499999999998</v>
      </c>
      <c r="G240" s="405">
        <v>314.60057</v>
      </c>
      <c r="H240" s="425"/>
      <c r="I240" s="405">
        <v>293.16500000000002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29"/>
      <c r="E241" s="440"/>
      <c r="F241" s="406">
        <v>14.0665</v>
      </c>
      <c r="G241" s="406">
        <v>82.658600000000007</v>
      </c>
      <c r="H241" s="426"/>
      <c r="I241" s="414">
        <v>63.172199999999997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63.193999999999996</v>
      </c>
      <c r="G243" s="185">
        <f>G233+G236+G239+G242</f>
        <v>3325.7143299999998</v>
      </c>
      <c r="H243" s="408">
        <f>SUM(H233:H242)</f>
        <v>733.28566999999998</v>
      </c>
      <c r="I243" s="416">
        <f>I233+I236+I239+I242</f>
        <v>4150.3191100000004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40
&amp;"-,Normal"&amp;11(iht. motatte landings- og sluttsedler fra fiskesalgslagene; alle tallstørrelser i hele tonn)&amp;R08.10.2019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2019-10-08T10:48:36Z</dcterms:modified>
</cp:coreProperties>
</file>