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9_2018" sheetId="1" r:id="rId1"/>
  </sheets>
  <definedNames>
    <definedName name="Z_14D440E4_F18A_4F78_9989_38C1B133222D_.wvu.Cols" localSheetId="0" hidden="1">UKE_9_2018!#REF!</definedName>
    <definedName name="Z_14D440E4_F18A_4F78_9989_38C1B133222D_.wvu.PrintArea" localSheetId="0" hidden="1">UKE_9_2018!$B$1:$M$215</definedName>
    <definedName name="Z_14D440E4_F18A_4F78_9989_38C1B133222D_.wvu.Rows" localSheetId="0" hidden="1">UKE_9_2018!$327:$1048576,UKE_9_2018!$216:$326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J32" i="1" l="1"/>
  <c r="E21" i="1" l="1"/>
  <c r="G209" i="1" l="1"/>
  <c r="G210" i="1"/>
  <c r="G211" i="1"/>
  <c r="G208" i="1"/>
  <c r="D127" i="1" l="1"/>
  <c r="H114" i="1"/>
  <c r="F114" i="1"/>
  <c r="D114" i="1"/>
  <c r="D93" i="1"/>
  <c r="D92" i="1"/>
  <c r="H80" i="1"/>
  <c r="F80" i="1"/>
  <c r="D80" i="1"/>
  <c r="G61" i="1"/>
  <c r="G59" i="1"/>
  <c r="I40" i="1"/>
  <c r="D32" i="1"/>
  <c r="D27" i="1"/>
  <c r="D26" i="1"/>
  <c r="D21" i="1"/>
  <c r="H14" i="1"/>
  <c r="F14" i="1"/>
  <c r="D14" i="1"/>
  <c r="D25" i="1" l="1"/>
  <c r="D24" i="1" s="1"/>
  <c r="D42" i="1" s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I41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E25" i="1" l="1"/>
  <c r="E32" i="1"/>
  <c r="E87" i="1"/>
  <c r="E91" i="1"/>
  <c r="E90" i="1" s="1"/>
  <c r="E120" i="1"/>
  <c r="E126" i="1"/>
  <c r="E131" i="1"/>
  <c r="H131" i="1" s="1"/>
  <c r="E179" i="1"/>
  <c r="E190" i="1" s="1"/>
  <c r="H188" i="1"/>
  <c r="E101" i="1" l="1"/>
  <c r="E24" i="1"/>
  <c r="E42" i="1" s="1"/>
  <c r="E125" i="1"/>
  <c r="E139" i="1" s="1"/>
  <c r="H126" i="1" l="1"/>
  <c r="H125" i="1" s="1"/>
  <c r="H120" i="1"/>
  <c r="I185" i="1" l="1"/>
  <c r="G34" i="1" l="1"/>
  <c r="I34" i="1" s="1"/>
  <c r="F133" i="1" l="1"/>
  <c r="F25" i="1" l="1"/>
  <c r="F126" i="1" l="1"/>
  <c r="F125" i="1" s="1"/>
  <c r="G30" i="1" l="1"/>
  <c r="I30" i="1" s="1"/>
  <c r="H62" i="1" l="1"/>
  <c r="F179" i="1" l="1"/>
  <c r="G179" i="1"/>
  <c r="I133" i="1" l="1"/>
  <c r="I120" i="1"/>
  <c r="I126" i="1"/>
  <c r="I125" i="1" s="1"/>
  <c r="H42" i="1"/>
  <c r="G32" i="1"/>
  <c r="I139" i="1" l="1"/>
  <c r="I179" i="1"/>
  <c r="H68" i="1"/>
  <c r="F32" i="1"/>
  <c r="F24" i="1" s="1"/>
  <c r="I32" i="1" l="1"/>
  <c r="I25" i="1"/>
  <c r="H91" i="1"/>
  <c r="H90" i="1" s="1"/>
  <c r="I24" i="1" l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J25" i="1"/>
  <c r="G25" i="1"/>
  <c r="G24" i="1" s="1"/>
  <c r="J21" i="1"/>
  <c r="G21" i="1"/>
  <c r="F21" i="1"/>
  <c r="D101" i="1" l="1"/>
  <c r="F42" i="1"/>
  <c r="I101" i="1"/>
  <c r="G42" i="1"/>
  <c r="H101" i="1"/>
  <c r="G101" i="1"/>
  <c r="F101" i="1"/>
  <c r="J24" i="1"/>
  <c r="J42" i="1" s="1"/>
  <c r="I21" i="1"/>
  <c r="I42" i="1" s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<sst xmlns="http://schemas.openxmlformats.org/spreadsheetml/2006/main" count="229" uniqueCount="116">
  <si>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</si>
  <si>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</si>
  <si>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</si>
  <si>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</si>
  <si>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</si>
  <si>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</si>
  <si>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</si>
  <si>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</si>
  <si>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</si>
  <si>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</si>
  <si>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</si>
  <si>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</si>
  <si>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</si>
  <si>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</si>
  <si>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</si>
  <si>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</si>
  <si>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</si>
  <si>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</si>
  <si>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</si>
  <si>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</si>
  <si>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</si>
  <si>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</si>
  <si>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</si>
  <si>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</si>
  <si>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</si>
  <si>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</si>
  <si>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</si>
  <si>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</si>
  <si>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</si>
  <si>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</si>
  <si>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</si>
  <si>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</si>
  <si>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</si>
  <si>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</si>
  <si>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</si>
  <si>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</si>
  <si>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</si>
  <si>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</si>
  <si>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</si>
  <si>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</si>
  <si>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</si>
  <si>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</si>
  <si>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</si>
  <si>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</si>
  <si>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</si>
  <si>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</si>
  <si>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</si>
  <si>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</si>
  <si>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</si>
  <si>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</si>
  <si>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</si>
  <si>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</si>
  <si>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</si>
  <si>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</si>
  <si>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</si>
  <si>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</si>
  <si>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</si>
  <si>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</si>
  <si>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</si>
  <si>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</si>
  <si>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</si>
  <si>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</si>
  <si>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</si>
  <si>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</si>
  <si>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</si>
  <si>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</si>
  <si>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</si>
  <si>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</si>
  <si>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</si>
  <si>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</si>
  <si>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</si>
  <si>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</si>
  <si>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</si>
  <si>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</si>
  <si>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</si>
  <si>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</si>
  <si>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</si>
  <si>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</si>
  <si>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</si>
  <si>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</si>
  <si>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</si>
  <si>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</si>
  <si>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</si>
  <si>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</si>
  <si>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</si>
  <si>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</si>
  <si>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</si>
  <si>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</si>
  <si>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</si>
  <si>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</si>
  <si>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</si>
  <si>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</si>
  <si>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</si>
  <si>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</si>
  <si>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</si>
  <si>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</si>
  <si>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r>
      <t xml:space="preserve">  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</si>
  <si>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</si>
  <si>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</si>
  <si>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</si>
  <si>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</si>
  <si>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</si>
  <si>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</si>
  <si>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</si>
  <si>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</si>
  <si>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</si>
  <si>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</si>
  <si>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</si>
  <si>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</si>
  <si>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</si>
  <si>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UKE 9</t>
  </si>
  <si>
    <t>LANDET KVANTUM T.O.M UKE 9</t>
  </si>
  <si>
    <t>LANDET KVANTUM T.O.M. UKE 9 2017</t>
  </si>
  <si>
    <r>
      <t xml:space="preserve">3 </t>
    </r>
    <r>
      <rPr>
        <sz val="9"/>
        <color theme="1"/>
        <rFont val="Calibri"/>
        <family val="2"/>
      </rPr>
      <t>Registrert rekreasjonsfiske utgjør 271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</si>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</sst>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zoomScaleNormal="115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94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18" t="s">
        <v>96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97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0"/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110</v>
      </c>
      <c r="G20" s="334" t="s">
        <v>111</v>
      </c>
      <c r="H20" s="334" t="s">
        <v>75</v>
      </c>
      <c r="I20" s="334" t="s">
        <v>64</v>
      </c>
      <c r="J20" s="335" t="s">
        <v>112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107808</v>
      </c>
      <c r="E21" s="336">
        <f>E22+E23</f>
        <v>109272</v>
      </c>
      <c r="F21" s="336">
        <f>F23+F22</f>
        <v>1759.0540999999998</v>
      </c>
      <c r="G21" s="336">
        <f>G22+G23</f>
        <v>30315.821599999999</v>
      </c>
      <c r="H21" s="336"/>
      <c r="I21" s="336">
        <f>I23+I22</f>
        <v>78956.178400000004</v>
      </c>
      <c r="J21" s="337">
        <f>J23+J22</f>
        <v>25062.780900000002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107058</v>
      </c>
      <c r="E22" s="338">
        <v>108522</v>
      </c>
      <c r="F22" s="338">
        <v>1752.3010999999999</v>
      </c>
      <c r="G22" s="338">
        <v>30202.103999999999</v>
      </c>
      <c r="H22" s="338"/>
      <c r="I22" s="338">
        <f>E22-G22</f>
        <v>78319.896000000008</v>
      </c>
      <c r="J22" s="339">
        <v>24906.2664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6.7530000000000001</v>
      </c>
      <c r="G23" s="340">
        <v>113.7176</v>
      </c>
      <c r="H23" s="340"/>
      <c r="I23" s="338">
        <f>E23-G23</f>
        <v>636.28240000000005</v>
      </c>
      <c r="J23" s="339">
        <v>156.5145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224148</v>
      </c>
      <c r="E24" s="336">
        <f>E25+E31+E32</f>
        <v>222457</v>
      </c>
      <c r="F24" s="336">
        <f>F32+F31+F25</f>
        <v>15532.358800000002</v>
      </c>
      <c r="G24" s="336">
        <f>G25+G31+G32</f>
        <v>80345.301899999991</v>
      </c>
      <c r="H24" s="336"/>
      <c r="I24" s="336">
        <f>I25+I31+I32</f>
        <v>142111.69809999998</v>
      </c>
      <c r="J24" s="337">
        <f>J25+J31+J32</f>
        <v>77119.933799999984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98</v>
      </c>
      <c r="D25" s="321">
        <f>D26+D27+D28+D29+D30</f>
        <v>175307</v>
      </c>
      <c r="E25" s="342">
        <f>E26+E27+E28+E29+E30</f>
        <v>177489</v>
      </c>
      <c r="F25" s="342">
        <f>F26+F27+F28+F29</f>
        <v>12046.4004</v>
      </c>
      <c r="G25" s="342">
        <f>G26+G27+G28+G29</f>
        <v>65127.275300000001</v>
      </c>
      <c r="H25" s="342"/>
      <c r="I25" s="342">
        <f>I26+I27+I28+I29+I30</f>
        <v>112361.72469999999</v>
      </c>
      <c r="J25" s="343">
        <f>J26+J27+J28+J29+J30</f>
        <v>64143.476599999995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f>42261+2230</f>
        <v>44491</v>
      </c>
      <c r="E26" s="344">
        <v>48859</v>
      </c>
      <c r="F26" s="344">
        <v>4496.5380999999998</v>
      </c>
      <c r="G26" s="344">
        <v>21111.599099999999</v>
      </c>
      <c r="H26" s="344"/>
      <c r="I26" s="344">
        <f>E26-G26+H26</f>
        <v>27747.400900000001</v>
      </c>
      <c r="J26" s="345">
        <v>15415.0568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f>40596+3032</f>
        <v>43628</v>
      </c>
      <c r="E27" s="344">
        <v>44043</v>
      </c>
      <c r="F27" s="344">
        <v>3808.7197000000001</v>
      </c>
      <c r="G27" s="344">
        <v>22803.517</v>
      </c>
      <c r="H27" s="344"/>
      <c r="I27" s="344">
        <f>E27-G27+H27</f>
        <v>21239.483</v>
      </c>
      <c r="J27" s="345">
        <v>19535.1122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41941</v>
      </c>
      <c r="E28" s="344">
        <v>40951</v>
      </c>
      <c r="F28" s="344">
        <v>2252.1287000000002</v>
      </c>
      <c r="G28" s="344">
        <v>16670.515800000001</v>
      </c>
      <c r="H28" s="344"/>
      <c r="I28" s="344">
        <f>E28-G28+H28</f>
        <v>24280.484199999999</v>
      </c>
      <c r="J28" s="345">
        <v>17414.0062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99</v>
      </c>
      <c r="D29" s="322">
        <v>28047</v>
      </c>
      <c r="E29" s="344">
        <v>26436</v>
      </c>
      <c r="F29" s="344">
        <v>1489.0138999999999</v>
      </c>
      <c r="G29" s="344">
        <v>4541.6433999999999</v>
      </c>
      <c r="H29" s="344"/>
      <c r="I29" s="344">
        <f>E29-G29+H29</f>
        <v>21894.356599999999</v>
      </c>
      <c r="J29" s="345">
        <v>11779.3014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100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28039</v>
      </c>
      <c r="E31" s="342">
        <v>29065</v>
      </c>
      <c r="F31" s="342">
        <v>526.4239</v>
      </c>
      <c r="G31" s="342">
        <v>6732.6876000000002</v>
      </c>
      <c r="H31" s="417"/>
      <c r="I31" s="417">
        <f>E31-G31</f>
        <v>22332.312399999999</v>
      </c>
      <c r="J31" s="343">
        <v>7391.5142999999998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101</v>
      </c>
      <c r="D32" s="321">
        <f>D33+D34</f>
        <v>20802</v>
      </c>
      <c r="E32" s="342">
        <f>E34+E33</f>
        <v>15903</v>
      </c>
      <c r="F32" s="342">
        <f>F33</f>
        <v>2959.5345000000002</v>
      </c>
      <c r="G32" s="342">
        <f>G33</f>
        <v>8485.3389999999999</v>
      </c>
      <c r="H32" s="344"/>
      <c r="I32" s="342">
        <f>I33+I34</f>
        <v>7417.6610000000001</v>
      </c>
      <c r="J32" s="343">
        <f>J33</f>
        <v>5584.9429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18702</v>
      </c>
      <c r="E33" s="344">
        <v>13803</v>
      </c>
      <c r="F33" s="344">
        <f>3005.5345-F37</f>
        <v>2959.5345000000002</v>
      </c>
      <c r="G33" s="344">
        <f>8710.339-G37</f>
        <v>8485.3389999999999</v>
      </c>
      <c r="H33" s="344"/>
      <c r="I33" s="344">
        <f>E33-G33+H33</f>
        <v>5317.6610000000001</v>
      </c>
      <c r="J33" s="345">
        <v>5584.9429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102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158.21850000000001</v>
      </c>
      <c r="G35" s="349">
        <v>580.46849999999995</v>
      </c>
      <c r="H35" s="349"/>
      <c r="I35" s="378">
        <f t="shared" si="0"/>
        <v>3419.5315000000001</v>
      </c>
      <c r="J35" s="379">
        <v>199.44980000000001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36.180300000000003</v>
      </c>
      <c r="G36" s="349">
        <v>95.972300000000004</v>
      </c>
      <c r="H36" s="325"/>
      <c r="I36" s="378">
        <f t="shared" si="0"/>
        <v>607.02769999999998</v>
      </c>
      <c r="J36" s="408">
        <v>78.581000000000003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46</v>
      </c>
      <c r="G37" s="325">
        <v>225</v>
      </c>
      <c r="H37" s="377"/>
      <c r="I37" s="378">
        <f t="shared" si="0"/>
        <v>2775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91.469899999999996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103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>
        <v>48</v>
      </c>
      <c r="G41" s="325">
        <v>161</v>
      </c>
      <c r="H41" s="325"/>
      <c r="I41" s="378">
        <f t="shared" si="0"/>
        <v>-161</v>
      </c>
      <c r="J41" s="408">
        <v>36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D21+D24+D35+D36+D37+D38+D41</f>
        <v>346659</v>
      </c>
      <c r="E42" s="327">
        <f>E21+E24+E35+E36+E37+E38+E39+E40+E41</f>
        <v>349932</v>
      </c>
      <c r="F42" s="199">
        <f>F21+F24+F35+F36+F38+F41+F37</f>
        <v>17671.281600000002</v>
      </c>
      <c r="G42" s="199">
        <f>G21+G24+G35+G36+G37+G38+G41</f>
        <v>118723.56429999998</v>
      </c>
      <c r="H42" s="199">
        <f>H26+H27+H28+H29+H33</f>
        <v>0</v>
      </c>
      <c r="I42" s="307">
        <f>I21+I24+I35+I36+I37+I38+I39+I40+I41</f>
        <v>231208.4357</v>
      </c>
      <c r="J42" s="200">
        <f>J21+J24+J35+J36+J37+J38+J39+J40+J41</f>
        <v>109496.74549999999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113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F20</f>
        <v>LANDET KVANTUM UKE 9</v>
      </c>
      <c r="F58" s="196" t="str">
        <f>G20</f>
        <v>LANDET KVANTUM T.O.M UKE 9</v>
      </c>
      <c r="G58" s="196" t="str">
        <f>I20</f>
        <v>RESTKVOTER</v>
      </c>
      <c r="H58" s="197" t="str">
        <f>J20</f>
        <v>LANDET KVANTUM T.O.M. UKE 9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31">
        <v>5346</v>
      </c>
      <c r="E59" s="396">
        <v>2.11</v>
      </c>
      <c r="F59" s="355">
        <v>153.6028</v>
      </c>
      <c r="G59" s="433">
        <f>D59-F59-F60</f>
        <v>5026.0804000000007</v>
      </c>
      <c r="H59" s="394">
        <v>30.070799999999998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2"/>
      <c r="E60" s="382">
        <v>20.146599999999999</v>
      </c>
      <c r="F60" s="401">
        <v>166.3168</v>
      </c>
      <c r="G60" s="434"/>
      <c r="H60" s="357">
        <v>108.4431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12.6831</v>
      </c>
      <c r="G61" s="411">
        <f>D61-F61</f>
        <v>187.3169</v>
      </c>
      <c r="H61" s="306">
        <v>2.5192000000000001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6.8375000000000004</v>
      </c>
      <c r="F62" s="355">
        <f>F63+F64+F65</f>
        <v>33.775600000000004</v>
      </c>
      <c r="G62" s="401">
        <f>D62-F62</f>
        <v>7985.2244000000001</v>
      </c>
      <c r="H62" s="358">
        <f>H63+H64+H65</f>
        <v>17.776899999999998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0.68820000000000003</v>
      </c>
      <c r="F63" s="367">
        <v>7.5587999999999997</v>
      </c>
      <c r="G63" s="367"/>
      <c r="H63" s="368">
        <v>5.6984000000000004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2.5310999999999999</v>
      </c>
      <c r="F64" s="367">
        <v>17.535900000000002</v>
      </c>
      <c r="G64" s="367"/>
      <c r="H64" s="368">
        <v>6.8353999999999999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3.6181999999999999</v>
      </c>
      <c r="F65" s="385">
        <v>8.6808999999999994</v>
      </c>
      <c r="G65" s="385"/>
      <c r="H65" s="395">
        <v>5.2431000000000001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29.094099999999997</v>
      </c>
      <c r="F68" s="203">
        <f>F59+F60+F61+F62+F66+F67</f>
        <v>366.37830000000002</v>
      </c>
      <c r="G68" s="203">
        <f>D68-F68</f>
        <v>11858.6217</v>
      </c>
      <c r="H68" s="211">
        <f>H59+H60+H61+H62+H66+H67</f>
        <v>158.81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94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104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43"/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25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9</v>
      </c>
      <c r="G86" s="196" t="str">
        <f>G20</f>
        <v>LANDET KVANTUM T.O.M UKE 9</v>
      </c>
      <c r="H86" s="196" t="str">
        <f>I20</f>
        <v>RESTKVOTER</v>
      </c>
      <c r="I86" s="197" t="str">
        <f>J20</f>
        <v>LANDET KVANTUM T.O.M. UKE 9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36973</v>
      </c>
      <c r="F87" s="336">
        <f>F89+F88</f>
        <v>2932.0722000000001</v>
      </c>
      <c r="G87" s="336">
        <f>G88+G89</f>
        <v>15040.7739</v>
      </c>
      <c r="H87" s="336">
        <f>H88+H89</f>
        <v>21932.226099999996</v>
      </c>
      <c r="I87" s="337">
        <f>I88+I89</f>
        <v>9873.0859999999993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36223</v>
      </c>
      <c r="F88" s="338">
        <v>2919.0221000000001</v>
      </c>
      <c r="G88" s="338">
        <v>14871.7862</v>
      </c>
      <c r="H88" s="338">
        <f>E88-G88</f>
        <v>21351.213799999998</v>
      </c>
      <c r="I88" s="339">
        <v>9743.0154999999995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13.0501</v>
      </c>
      <c r="G89" s="340">
        <v>168.98769999999999</v>
      </c>
      <c r="H89" s="340">
        <f>E89-G89</f>
        <v>581.01229999999998</v>
      </c>
      <c r="I89" s="341">
        <v>130.07050000000001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72590</v>
      </c>
      <c r="F90" s="336">
        <f t="shared" si="1"/>
        <v>1563.1604</v>
      </c>
      <c r="G90" s="336">
        <f t="shared" si="1"/>
        <v>13556.313499999998</v>
      </c>
      <c r="H90" s="336">
        <f>H91+H96+H97</f>
        <v>59033.686499999996</v>
      </c>
      <c r="I90" s="337">
        <f t="shared" si="1"/>
        <v>13419.751200000001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98</v>
      </c>
      <c r="D91" s="321">
        <f t="shared" ref="D91:I91" si="2">D92+D93+D94+D95</f>
        <v>46061</v>
      </c>
      <c r="E91" s="342">
        <f t="shared" si="2"/>
        <v>55764</v>
      </c>
      <c r="F91" s="342">
        <f t="shared" si="2"/>
        <v>937.29780000000005</v>
      </c>
      <c r="G91" s="342">
        <f t="shared" si="2"/>
        <v>9070.627199999999</v>
      </c>
      <c r="H91" s="342">
        <f>H92+H93+H94+H95</f>
        <v>46693.372799999997</v>
      </c>
      <c r="I91" s="343">
        <f t="shared" si="2"/>
        <v>7194.7674000000006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16207</v>
      </c>
      <c r="F92" s="344">
        <v>264.24610000000001</v>
      </c>
      <c r="G92" s="344">
        <v>2698.2566999999999</v>
      </c>
      <c r="H92" s="344">
        <f t="shared" ref="H92:H100" si="3">E92-G92</f>
        <v>13508.7433</v>
      </c>
      <c r="I92" s="345">
        <v>1937.4256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15344</v>
      </c>
      <c r="F93" s="344">
        <v>337.98880000000003</v>
      </c>
      <c r="G93" s="344">
        <v>3763.7925</v>
      </c>
      <c r="H93" s="344">
        <f t="shared" si="3"/>
        <v>11580.2075</v>
      </c>
      <c r="I93" s="345">
        <v>2464.1875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16284</v>
      </c>
      <c r="F94" s="344">
        <v>257.76510000000002</v>
      </c>
      <c r="G94" s="344">
        <v>2366.9481000000001</v>
      </c>
      <c r="H94" s="344">
        <f t="shared" si="3"/>
        <v>13917.0519</v>
      </c>
      <c r="I94" s="345">
        <v>2080.1147000000001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99</v>
      </c>
      <c r="D95" s="322">
        <v>7261</v>
      </c>
      <c r="E95" s="344">
        <v>7929</v>
      </c>
      <c r="F95" s="344">
        <v>77.297799999999995</v>
      </c>
      <c r="G95" s="344">
        <v>241.62989999999999</v>
      </c>
      <c r="H95" s="344">
        <f t="shared" si="3"/>
        <v>7687.3701000000001</v>
      </c>
      <c r="I95" s="345">
        <v>713.03959999999995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10858</v>
      </c>
      <c r="F96" s="342">
        <v>550.36879999999996</v>
      </c>
      <c r="G96" s="342">
        <v>3848.7570000000001</v>
      </c>
      <c r="H96" s="342">
        <f t="shared" si="3"/>
        <v>7009.2430000000004</v>
      </c>
      <c r="I96" s="343">
        <v>5624.4862000000003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5968</v>
      </c>
      <c r="F97" s="353">
        <v>75.493799999999993</v>
      </c>
      <c r="G97" s="353">
        <v>636.92930000000001</v>
      </c>
      <c r="H97" s="353">
        <f t="shared" si="3"/>
        <v>5331.0707000000002</v>
      </c>
      <c r="I97" s="354">
        <v>600.49760000000003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0.36559999999999998</v>
      </c>
      <c r="G98" s="349">
        <v>7.8741000000000003</v>
      </c>
      <c r="H98" s="349">
        <f t="shared" si="3"/>
        <v>315.1259</v>
      </c>
      <c r="I98" s="350">
        <v>13.4819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3.9308999999999998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/>
      <c r="G100" s="325">
        <v>56</v>
      </c>
      <c r="H100" s="325">
        <f t="shared" si="3"/>
        <v>-56</v>
      </c>
      <c r="I100" s="331">
        <v>16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110186</v>
      </c>
      <c r="F101" s="409">
        <f t="shared" si="4"/>
        <v>4499.5291000000007</v>
      </c>
      <c r="G101" s="409">
        <f t="shared" si="4"/>
        <v>28960.961499999998</v>
      </c>
      <c r="H101" s="226">
        <f>H87+H90+H98+H99+H100</f>
        <v>81225.038499999995</v>
      </c>
      <c r="I101" s="200">
        <f>I87+I90+I98+I99+I100</f>
        <v>23622.319100000001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114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105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9</v>
      </c>
      <c r="G119" s="196" t="str">
        <f>G20</f>
        <v>LANDET KVANTUM T.O.M UKE 9</v>
      </c>
      <c r="H119" s="196" t="str">
        <f>I20</f>
        <v>RESTKVOTER</v>
      </c>
      <c r="I119" s="197" t="str">
        <f>J20</f>
        <v>LANDET KVANTUM T.O.M. UKE 9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2614.2461000000003</v>
      </c>
      <c r="G120" s="237">
        <f t="shared" si="5"/>
        <v>8995.1867000000002</v>
      </c>
      <c r="H120" s="355">
        <f t="shared" si="5"/>
        <v>51075.813299999994</v>
      </c>
      <c r="I120" s="358">
        <f t="shared" si="5"/>
        <v>8005.3314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2086.9286000000002</v>
      </c>
      <c r="G121" s="249">
        <v>6862.8265000000001</v>
      </c>
      <c r="H121" s="359">
        <f>E121-G121</f>
        <v>40971.173499999997</v>
      </c>
      <c r="I121" s="360">
        <v>6108.8154999999997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527.3175</v>
      </c>
      <c r="G122" s="249">
        <v>2132.3602000000001</v>
      </c>
      <c r="H122" s="359">
        <f>E122-G122</f>
        <v>9604.6398000000008</v>
      </c>
      <c r="I122" s="360">
        <v>1896.5159000000001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0.22</v>
      </c>
      <c r="G124" s="300">
        <v>141.1275</v>
      </c>
      <c r="H124" s="303">
        <f>E124-G124</f>
        <v>37784.872499999998</v>
      </c>
      <c r="I124" s="305">
        <v>501.62700000000001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3445.3213000000001</v>
      </c>
      <c r="G125" s="230">
        <f>G134+G131+G126</f>
        <v>17590.495299999999</v>
      </c>
      <c r="H125" s="363">
        <f>H126+H131+H134</f>
        <v>44126.504700000005</v>
      </c>
      <c r="I125" s="364">
        <f>I126+I131+I134</f>
        <v>12162.7413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109</v>
      </c>
      <c r="D126" s="391">
        <f>D127+D128+D129+D130</f>
        <v>44779</v>
      </c>
      <c r="E126" s="388">
        <f>E127+E128+E129+E130</f>
        <v>45672</v>
      </c>
      <c r="F126" s="391">
        <f>F127+F128+F129+F130</f>
        <v>2237.3741</v>
      </c>
      <c r="G126" s="391">
        <f>G127+G128+G130+G129</f>
        <v>14418.5453</v>
      </c>
      <c r="H126" s="365">
        <f>H127+H128+H129+H130</f>
        <v>31253.454700000002</v>
      </c>
      <c r="I126" s="366">
        <f>I127+I128+I129+I130</f>
        <v>10446.543299999999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314.2079</v>
      </c>
      <c r="G127" s="245">
        <v>3015.4632000000001</v>
      </c>
      <c r="H127" s="367">
        <f t="shared" ref="H127:H139" si="6">E127-G127</f>
        <v>11044.5368</v>
      </c>
      <c r="I127" s="368">
        <v>2091.2501000000002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710.57539999999995</v>
      </c>
      <c r="G128" s="245">
        <v>4943.1665000000003</v>
      </c>
      <c r="H128" s="367">
        <f t="shared" si="6"/>
        <v>8092.8334999999997</v>
      </c>
      <c r="I128" s="368">
        <v>3361.5295000000001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805.90509999999995</v>
      </c>
      <c r="G129" s="245">
        <v>4341.5007999999998</v>
      </c>
      <c r="H129" s="367">
        <f t="shared" si="6"/>
        <v>6186.4992000000002</v>
      </c>
      <c r="I129" s="368">
        <v>2847.2579999999998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99</v>
      </c>
      <c r="D130" s="245">
        <v>8665</v>
      </c>
      <c r="E130" s="234">
        <v>8048</v>
      </c>
      <c r="F130" s="245">
        <v>406.6857</v>
      </c>
      <c r="G130" s="245">
        <v>2118.4148</v>
      </c>
      <c r="H130" s="367">
        <f t="shared" si="6"/>
        <v>5929.5851999999995</v>
      </c>
      <c r="I130" s="368">
        <v>2146.5057000000002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913.31269999999995</v>
      </c>
      <c r="G131" s="238">
        <v>1622.1458</v>
      </c>
      <c r="H131" s="369">
        <f t="shared" si="6"/>
        <v>5437.8541999999998</v>
      </c>
      <c r="I131" s="370">
        <v>293.96809999999999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912.00319999999999</v>
      </c>
      <c r="G132" s="245">
        <v>1617.7094999999999</v>
      </c>
      <c r="H132" s="367">
        <f t="shared" si="6"/>
        <v>4942.2905000000001</v>
      </c>
      <c r="I132" s="368">
        <v>293.20139999999998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1.3094999999999573</v>
      </c>
      <c r="G133" s="245">
        <f>G131-G132</f>
        <v>4.4363000000000739</v>
      </c>
      <c r="H133" s="367">
        <f t="shared" si="6"/>
        <v>495.56369999999993</v>
      </c>
      <c r="I133" s="368">
        <f>I131-I132</f>
        <v>0.76670000000001437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294.6345</v>
      </c>
      <c r="G134" s="262">
        <v>1549.8042</v>
      </c>
      <c r="H134" s="371">
        <f t="shared" si="6"/>
        <v>7435.1957999999995</v>
      </c>
      <c r="I134" s="372">
        <v>1422.2299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0.9899</v>
      </c>
      <c r="G135" s="230">
        <v>2.5480999999999998</v>
      </c>
      <c r="H135" s="392">
        <f t="shared" si="6"/>
        <v>121.45189999999999</v>
      </c>
      <c r="I135" s="393">
        <v>4.2843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14.1189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>
        <v>48</v>
      </c>
      <c r="G138" s="229">
        <v>194</v>
      </c>
      <c r="H138" s="239">
        <f t="shared" si="6"/>
        <v>-194</v>
      </c>
      <c r="I138" s="302">
        <v>74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6122.8962000000001</v>
      </c>
      <c r="G139" s="188">
        <f>G120+G124+G125+G135+G136+G137+G138</f>
        <v>28923.357599999999</v>
      </c>
      <c r="H139" s="203">
        <f t="shared" si="6"/>
        <v>133164.64240000001</v>
      </c>
      <c r="I139" s="200">
        <f>I120+I124+I125+I135+I136+I137+I138</f>
        <v>22818.163999999997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115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106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107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48" thickBot="1" x14ac:dyDescent="0.3">
      <c r="B158" s="120"/>
      <c r="C158" s="107" t="s">
        <v>19</v>
      </c>
      <c r="D158" s="114" t="s">
        <v>20</v>
      </c>
      <c r="E158" s="70" t="str">
        <f>F20</f>
        <v>LANDET KVANTUM UKE 9</v>
      </c>
      <c r="F158" s="70" t="str">
        <f>G20</f>
        <v>LANDET KVANTUM T.O.M UKE 9</v>
      </c>
      <c r="G158" s="70" t="str">
        <f>I20</f>
        <v>RESTKVOTER</v>
      </c>
      <c r="H158" s="93" t="str">
        <f>J20</f>
        <v>LANDET KVANTUM T.O.M. UKE 9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227.8964</v>
      </c>
      <c r="F159" s="185">
        <v>1435.1596999999999</v>
      </c>
      <c r="G159" s="185">
        <f>D159-F159</f>
        <v>17965.8403</v>
      </c>
      <c r="H159" s="223">
        <v>179.18700000000001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0.71630000000000005</v>
      </c>
      <c r="G160" s="185">
        <f>D160-F160</f>
        <v>99.283699999999996</v>
      </c>
      <c r="H160" s="223">
        <v>4.3999999999999997E-2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227.8964</v>
      </c>
      <c r="F162" s="187">
        <f>SUM(F159:F161)</f>
        <v>1435.876</v>
      </c>
      <c r="G162" s="187">
        <f>D162-F162</f>
        <v>18078.124</v>
      </c>
      <c r="H162" s="210">
        <f>SUM(H159:H161)</f>
        <v>179.23100000000002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18" t="s">
        <v>2</v>
      </c>
      <c r="D167" s="419"/>
      <c r="E167" s="418" t="s">
        <v>53</v>
      </c>
      <c r="F167" s="419"/>
      <c r="G167" s="418" t="s">
        <v>108</v>
      </c>
      <c r="H167" s="419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9</v>
      </c>
      <c r="G178" s="70" t="str">
        <f>G20</f>
        <v>LANDET KVANTUM T.O.M UKE 9</v>
      </c>
      <c r="H178" s="70" t="str">
        <f>I20</f>
        <v>RESTKVOTER</v>
      </c>
      <c r="I178" s="93" t="str">
        <f>J20</f>
        <v>LANDET KVANTUM T.O.M. UKE 9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538.80150000000003</v>
      </c>
      <c r="G179" s="231">
        <f t="shared" si="7"/>
        <v>5498.6530000000002</v>
      </c>
      <c r="H179" s="310">
        <f t="shared" si="7"/>
        <v>38866.347000000002</v>
      </c>
      <c r="I179" s="315">
        <f>I180+I181+I182+I183</f>
        <v>6231.3000999999995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504.1361</v>
      </c>
      <c r="G180" s="293">
        <v>4768.0137000000004</v>
      </c>
      <c r="H180" s="308">
        <f t="shared" ref="H180:H185" si="8">E180-G180</f>
        <v>24040.9863</v>
      </c>
      <c r="I180" s="313">
        <v>5532.2488999999996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8"/>
        <v>7057.1404000000002</v>
      </c>
      <c r="I181" s="313">
        <v>325.50080000000003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33.227800000000002</v>
      </c>
      <c r="G182" s="293">
        <v>273.65730000000002</v>
      </c>
      <c r="H182" s="308">
        <f t="shared" si="8"/>
        <v>1603.3426999999999</v>
      </c>
      <c r="I182" s="313">
        <v>359.45159999999998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1.4376</v>
      </c>
      <c r="G183" s="405">
        <v>16.122399999999999</v>
      </c>
      <c r="H183" s="406">
        <f t="shared" si="8"/>
        <v>6164.8775999999998</v>
      </c>
      <c r="I183" s="407">
        <v>14.098800000000001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33.130000000000003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484.5154</v>
      </c>
      <c r="G185" s="231">
        <f>G186+G187</f>
        <v>1316.0971999999999</v>
      </c>
      <c r="H185" s="310">
        <f t="shared" si="8"/>
        <v>6683.9027999999998</v>
      </c>
      <c r="I185" s="315">
        <f>I186+I187</f>
        <v>2189.0299999999997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>
        <v>458.84559999999999</v>
      </c>
      <c r="G186" s="293">
        <v>761.55229999999995</v>
      </c>
      <c r="H186" s="308"/>
      <c r="I186" s="313">
        <v>1087.1605999999999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25.669799999999999</v>
      </c>
      <c r="G187" s="233">
        <v>554.54489999999998</v>
      </c>
      <c r="H187" s="311"/>
      <c r="I187" s="316">
        <v>1101.8694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0.47360000000000002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2.1815000000000002</v>
      </c>
      <c r="G189" s="232">
        <v>10.5082</v>
      </c>
      <c r="H189" s="309">
        <f>E189-G189</f>
        <v>-10.5082</v>
      </c>
      <c r="I189" s="314">
        <v>4.7693000000000003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1025.4983999999999</v>
      </c>
      <c r="G190" s="188">
        <f>G179+G184+G185+G188+G189</f>
        <v>6825.3436000000002</v>
      </c>
      <c r="H190" s="203">
        <f>H179+H184+H185+H188+H189</f>
        <v>51049.656400000007</v>
      </c>
      <c r="I190" s="200">
        <f>I179+I184+I185+I188+I189</f>
        <v>8458.7029999999995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9</v>
      </c>
      <c r="F207" s="70" t="str">
        <f>G20</f>
        <v>LANDET KVANTUM T.O.M UKE 9</v>
      </c>
      <c r="G207" s="70" t="str">
        <f>I20</f>
        <v>RESTKVOTER</v>
      </c>
      <c r="H207" s="93" t="str">
        <f>J20</f>
        <v>LANDET KVANTUM T.O.M. UKE 9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15.457100000000001</v>
      </c>
      <c r="F208" s="185">
        <v>142.01339999999999</v>
      </c>
      <c r="G208" s="185">
        <f>D208-F208</f>
        <v>1457.9866</v>
      </c>
      <c r="H208" s="223">
        <v>141.03569999999999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66.852699999999999</v>
      </c>
      <c r="F209" s="185">
        <v>1027.1402</v>
      </c>
      <c r="G209" s="185">
        <f t="shared" ref="G209:G211" si="9">D209-F209</f>
        <v>4277.8598000000002</v>
      </c>
      <c r="H209" s="223">
        <v>805.86890000000005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0.1026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82.309799999999996</v>
      </c>
      <c r="F212" s="187">
        <f>SUM(F208:F211)</f>
        <v>1169.6970000000001</v>
      </c>
      <c r="G212" s="187">
        <f>D212-F212</f>
        <v>5785.3029999999999</v>
      </c>
      <c r="H212" s="210">
        <f>H208+H209+H210+H211</f>
        <v>948.19400000000007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9
&amp;"-,Normal"&amp;11(iht. motatte landings- og sluttsedler fra fiskesalgslagene; alle tallstørrelser i hele tonn)&amp;R07.03.2018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UKE_9_2018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2018-03-07T10:54:36Z</dcterms:modified>
</cp:coreProperties>
</file>