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30_2014" sheetId="1" r:id="rId1"/>
  </sheets>
  <definedNames>
    <definedName name="Z_14D440E4_F18A_4F78_9989_38C1B133222D_.wvu.Cols" localSheetId="0" hidden="1">UKE_30_2014!#REF!</definedName>
    <definedName name="Z_14D440E4_F18A_4F78_9989_38C1B133222D_.wvu.PrintArea" localSheetId="0" hidden="1">UKE_30_2014!$B$1:$K$204</definedName>
    <definedName name="Z_14D440E4_F18A_4F78_9989_38C1B133222D_.wvu.Rows" localSheetId="0" hidden="1">UKE_30_2014!$316:$1048576,UKE_30_2014!$205:$315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127" i="1"/>
  <c r="E133"/>
  <c r="E32"/>
  <c r="E25"/>
  <c r="F34"/>
  <c r="F33"/>
  <c r="H164"/>
  <c r="H176" s="1"/>
  <c r="H173"/>
  <c r="H133"/>
  <c r="H201"/>
  <c r="F201" l="1"/>
  <c r="E201"/>
  <c r="H196"/>
  <c r="G196"/>
  <c r="F196"/>
  <c r="E196"/>
  <c r="G201" l="1"/>
  <c r="G175"/>
  <c r="G174"/>
  <c r="F173"/>
  <c r="G171"/>
  <c r="G170"/>
  <c r="G169"/>
  <c r="G168"/>
  <c r="G167"/>
  <c r="G166"/>
  <c r="G165"/>
  <c r="F164"/>
  <c r="E164"/>
  <c r="E176" s="1"/>
  <c r="D164"/>
  <c r="H163"/>
  <c r="G163"/>
  <c r="F163"/>
  <c r="E163"/>
  <c r="H156"/>
  <c r="F156"/>
  <c r="G140"/>
  <c r="G138"/>
  <c r="G137"/>
  <c r="G136"/>
  <c r="G134"/>
  <c r="F133"/>
  <c r="D133"/>
  <c r="G132"/>
  <c r="G131"/>
  <c r="G130"/>
  <c r="G129"/>
  <c r="H128"/>
  <c r="H127" s="1"/>
  <c r="F128"/>
  <c r="E128"/>
  <c r="D128"/>
  <c r="F127" l="1"/>
  <c r="D176"/>
  <c r="F176"/>
  <c r="G133"/>
  <c r="G164"/>
  <c r="G176" s="1"/>
  <c r="G128"/>
  <c r="D127"/>
  <c r="G126"/>
  <c r="G125"/>
  <c r="G124"/>
  <c r="G123"/>
  <c r="H122"/>
  <c r="H141" s="1"/>
  <c r="G127" l="1"/>
  <c r="G122"/>
  <c r="F122"/>
  <c r="E122"/>
  <c r="E141" s="1"/>
  <c r="D122"/>
  <c r="H121"/>
  <c r="G121"/>
  <c r="F121"/>
  <c r="E121"/>
  <c r="H116"/>
  <c r="F116"/>
  <c r="D116"/>
  <c r="D141" l="1"/>
  <c r="G141"/>
  <c r="F141"/>
  <c r="G100"/>
  <c r="G99"/>
  <c r="G98"/>
  <c r="G97"/>
  <c r="G96"/>
  <c r="G95"/>
  <c r="G94"/>
  <c r="G93"/>
  <c r="G92"/>
  <c r="H91"/>
  <c r="H90" s="1"/>
  <c r="F91"/>
  <c r="E91"/>
  <c r="D91"/>
  <c r="G89"/>
  <c r="G88"/>
  <c r="H87"/>
  <c r="F87"/>
  <c r="E87"/>
  <c r="D87"/>
  <c r="H86"/>
  <c r="G86"/>
  <c r="F86"/>
  <c r="E86"/>
  <c r="H80"/>
  <c r="F80"/>
  <c r="D80"/>
  <c r="F90" l="1"/>
  <c r="G91"/>
  <c r="G90" s="1"/>
  <c r="E90"/>
  <c r="D90" s="1"/>
  <c r="G87"/>
  <c r="H102"/>
  <c r="G66"/>
  <c r="H62"/>
  <c r="H68" s="1"/>
  <c r="F62"/>
  <c r="E62"/>
  <c r="E68" s="1"/>
  <c r="H58"/>
  <c r="G58"/>
  <c r="F58"/>
  <c r="E58"/>
  <c r="E102" l="1"/>
  <c r="D102" s="1"/>
  <c r="G102"/>
  <c r="F102" s="1"/>
  <c r="G62"/>
  <c r="F68"/>
  <c r="H40"/>
  <c r="H39"/>
  <c r="H38"/>
  <c r="H37"/>
  <c r="H36"/>
  <c r="H35"/>
  <c r="H33"/>
  <c r="I32"/>
  <c r="F32"/>
  <c r="D32"/>
  <c r="H31"/>
  <c r="H34" l="1"/>
  <c r="H32" s="1"/>
  <c r="G68"/>
  <c r="F30"/>
  <c r="H29"/>
  <c r="H28"/>
  <c r="H27"/>
  <c r="H26"/>
  <c r="I25"/>
  <c r="H30" l="1"/>
  <c r="H25" s="1"/>
  <c r="F25"/>
  <c r="D25"/>
  <c r="I24"/>
  <c r="H24" l="1"/>
  <c r="F24"/>
  <c r="E24"/>
  <c r="H23"/>
  <c r="H22"/>
  <c r="I21"/>
  <c r="I41" s="1"/>
  <c r="F21"/>
  <c r="E21"/>
  <c r="D21"/>
  <c r="H14"/>
  <c r="F14"/>
  <c r="D14"/>
  <c r="E41" l="1"/>
  <c r="H21"/>
  <c r="H41" s="1"/>
  <c r="F41"/>
  <c r="D24"/>
  <c r="D41" s="1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<sst xmlns="http://schemas.openxmlformats.org/spreadsheetml/2006/main" count="214" uniqueCount="105">
  <si>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</si>
  <si>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</si>
  <si>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</si>
  <si>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</si>
  <si>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</si>
  <si>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</si>
  <si>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</si>
  <si>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</si>
  <si>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</si>
  <si>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</si>
  <si>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</si>
  <si>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</si>
  <si>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</si>
  <si>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</si>
  <si>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</si>
  <si>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</si>
  <si>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</si>
  <si>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</si>
  <si>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</si>
  <si>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</si>
  <si>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</si>
  <si>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</si>
  <si>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</si>
  <si>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</si>
  <si>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</si>
  <si>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</si>
  <si>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</si>
  <si>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</si>
  <si>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</si>
  <si>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</si>
  <si>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</si>
  <si>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</si>
  <si>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</si>
  <si>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</si>
  <si>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</si>
  <si>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</si>
  <si>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</si>
  <si>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</si>
  <si>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</si>
  <si>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</si>
  <si>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</si>
  <si>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</si>
  <si>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</si>
  <si>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</si>
  <si>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</si>
  <si>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</si>
  <si>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</si>
  <si>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</si>
  <si>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</si>
  <si>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</si>
  <si>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</si>
  <si>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</si>
  <si>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</si>
  <si>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</si>
  <si>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</si>
  <si>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</si>
  <si>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</si>
  <si>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</si>
  <si>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</si>
  <si>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</si>
  <si>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</si>
  <si>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</si>
  <si>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</si>
  <si>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</si>
  <si>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</si>
  <si>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</si>
  <si>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</si>
  <si>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</si>
  <si>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</si>
  <si>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</si>
  <si>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</si>
  <si>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</si>
  <si>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</si>
  <si>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</si>
  <si>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</si>
  <si>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</si>
  <si>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</si>
  <si>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</si>
  <si>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</si>
  <si>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</si>
  <si>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</si>
  <si>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</si>
  <si>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</si>
  <si>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</si>
  <si>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</si>
  <si>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</si>
  <si>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</si>
  <si>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</si>
  <si>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</si>
  <si>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</si>
  <si>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</si>
  <si>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</si>
  <si>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</si>
  <si>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</si>
  <si>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</si>
  <si>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</si>
  <si>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</si>
  <si>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</si>
  <si>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</si>
  <si>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</si>
  <si>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</si>
  <si>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t xml:space="preserve">3  </t>
    </r>
    <r>
      <rPr>
        <sz val="9"/>
        <color theme="1"/>
        <rFont val="Calibri"/>
        <family val="2"/>
      </rPr>
      <t>I tillegg kommer uregistert rekreasjonsfiske</t>
    </r>
  </si>
  <si>
    <t>LANDET KVANTUM T.O.M UKE 30</t>
  </si>
  <si>
    <t>LANDET KVANTUM T.O.M. UKE 30 2013</t>
  </si>
  <si>
    <t>LANDET KVANTUM UKE 30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</si>
</sst>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7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3">
    <xf numFmtId="0" fontId="0" fillId="0" borderId="0"/>
    <xf numFmtId="43" fontId="17" fillId="0" borderId="0" applyFont="0" applyFill="0" applyBorder="0" applyAlignment="0" applyProtection="0"/>
    <xf numFmtId="0" fontId="19" fillId="3" borderId="28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7" applyNumberFormat="0" applyFill="0" applyAlignment="0" applyProtection="0"/>
    <xf numFmtId="0" fontId="46" fillId="0" borderId="58" applyNumberFormat="0" applyFill="0" applyAlignment="0" applyProtection="0"/>
    <xf numFmtId="0" fontId="47" fillId="0" borderId="59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8" applyNumberFormat="0" applyAlignment="0" applyProtection="0"/>
    <xf numFmtId="0" fontId="51" fillId="3" borderId="60" applyNumberFormat="0" applyAlignment="0" applyProtection="0"/>
    <xf numFmtId="0" fontId="19" fillId="3" borderId="28" applyNumberFormat="0" applyAlignment="0" applyProtection="0"/>
    <xf numFmtId="0" fontId="20" fillId="0" borderId="29" applyNumberFormat="0" applyFill="0" applyAlignment="0" applyProtection="0"/>
    <xf numFmtId="0" fontId="52" fillId="8" borderId="61" applyNumberFormat="0" applyAlignment="0" applyProtection="0"/>
    <xf numFmtId="0" fontId="53" fillId="0" borderId="0" applyNumberFormat="0" applyFill="0" applyBorder="0" applyAlignment="0" applyProtection="0"/>
    <xf numFmtId="0" fontId="17" fillId="9" borderId="6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3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8">
    <xf numFmtId="0" fontId="0" fillId="0" borderId="0" xfId="0"/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33" fillId="0" borderId="11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24" fillId="4" borderId="5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1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6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2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3" fillId="0" borderId="39" xfId="0" applyFont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3" fillId="0" borderId="45" xfId="0" applyFont="1" applyBorder="1" applyAlignment="1">
      <alignment vertical="center" wrapText="1"/>
    </xf>
    <xf numFmtId="0" fontId="29" fillId="0" borderId="11" xfId="0" applyFont="1" applyBorder="1" applyAlignment="1">
      <alignment vertical="center"/>
    </xf>
    <xf numFmtId="0" fontId="11" fillId="0" borderId="32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3" fontId="8" fillId="0" borderId="26" xfId="0" applyNumberFormat="1" applyFont="1" applyFill="1" applyBorder="1" applyAlignment="1">
      <alignment horizontal="right" vertical="center" wrapTex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9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6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3" fontId="22" fillId="0" borderId="36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22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22" fillId="0" borderId="35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vertical="center" wrapText="1"/>
    </xf>
    <xf numFmtId="3" fontId="5" fillId="0" borderId="38" xfId="0" applyNumberFormat="1" applyFont="1" applyFill="1" applyBorder="1" applyAlignment="1">
      <alignment vertical="center" wrapText="1"/>
    </xf>
    <xf numFmtId="3" fontId="11" fillId="0" borderId="37" xfId="0" applyNumberFormat="1" applyFont="1" applyFill="1" applyBorder="1" applyAlignment="1">
      <alignment vertical="center" wrapText="1"/>
    </xf>
    <xf numFmtId="3" fontId="11" fillId="0" borderId="38" xfId="0" applyNumberFormat="1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5" xfId="1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34" xfId="1" applyNumberFormat="1" applyFont="1" applyFill="1" applyBorder="1" applyAlignment="1">
      <alignment vertical="center"/>
    </xf>
    <xf numFmtId="3" fontId="22" fillId="0" borderId="50" xfId="1" applyNumberFormat="1" applyFont="1" applyFill="1" applyBorder="1" applyAlignment="1">
      <alignment vertical="center"/>
    </xf>
    <xf numFmtId="3" fontId="24" fillId="4" borderId="35" xfId="1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3" fontId="5" fillId="0" borderId="37" xfId="0" applyNumberFormat="1" applyFont="1" applyBorder="1" applyAlignment="1">
      <alignment vertical="center" wrapText="1"/>
    </xf>
    <xf numFmtId="3" fontId="5" fillId="0" borderId="38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55" fillId="0" borderId="37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23" fillId="0" borderId="44" xfId="0" applyNumberFormat="1" applyFont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1" fillId="0" borderId="8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3" fontId="23" fillId="4" borderId="35" xfId="0" applyNumberFormat="1" applyFont="1" applyFill="1" applyBorder="1" applyAlignment="1">
      <alignment vertical="center" wrapText="1"/>
    </xf>
    <xf numFmtId="3" fontId="23" fillId="0" borderId="64" xfId="0" applyNumberFormat="1" applyFont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2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22" fillId="0" borderId="56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67" xfId="0" applyNumberFormat="1" applyFont="1" applyFill="1" applyBorder="1" applyAlignment="1">
      <alignment vertical="center"/>
    </xf>
    <xf numFmtId="3" fontId="8" fillId="4" borderId="67" xfId="0" applyNumberFormat="1" applyFont="1" applyFill="1" applyBorder="1" applyAlignment="1">
      <alignment vertical="center" wrapText="1"/>
    </xf>
    <xf numFmtId="3" fontId="23" fillId="0" borderId="36" xfId="0" applyNumberFormat="1" applyFont="1" applyFill="1" applyBorder="1" applyAlignment="1">
      <alignment vertical="center" wrapText="1"/>
    </xf>
    <xf numFmtId="3" fontId="12" fillId="0" borderId="37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12" fillId="0" borderId="37" xfId="0" applyNumberFormat="1" applyFont="1" applyBorder="1" applyAlignment="1">
      <alignment vertical="center" wrapText="1"/>
    </xf>
    <xf numFmtId="0" fontId="8" fillId="4" borderId="67" xfId="0" applyFont="1" applyFill="1" applyBorder="1" applyAlignment="1">
      <alignment horizontal="center" vertical="center"/>
    </xf>
    <xf numFmtId="3" fontId="23" fillId="0" borderId="68" xfId="0" applyNumberFormat="1" applyFont="1" applyBorder="1" applyAlignment="1">
      <alignment vertical="center" wrapText="1"/>
    </xf>
    <xf numFmtId="3" fontId="11" fillId="0" borderId="65" xfId="0" applyNumberFormat="1" applyFont="1" applyBorder="1" applyAlignment="1">
      <alignment vertical="center" wrapText="1"/>
    </xf>
    <xf numFmtId="3" fontId="23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23" fillId="4" borderId="67" xfId="0" applyNumberFormat="1" applyFont="1" applyFill="1" applyBorder="1" applyAlignment="1">
      <alignment vertical="center" wrapText="1"/>
    </xf>
    <xf numFmtId="3" fontId="23" fillId="0" borderId="69" xfId="0" applyNumberFormat="1" applyFont="1" applyBorder="1" applyAlignment="1">
      <alignment vertical="center" wrapText="1"/>
    </xf>
    <xf numFmtId="3" fontId="5" fillId="0" borderId="70" xfId="0" applyNumberFormat="1" applyFont="1" applyBorder="1" applyAlignment="1">
      <alignment vertical="center" wrapText="1"/>
    </xf>
    <xf numFmtId="3" fontId="5" fillId="0" borderId="71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2" fillId="0" borderId="72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12" fillId="0" borderId="40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23" fillId="4" borderId="18" xfId="0" applyNumberFormat="1" applyFont="1" applyFill="1" applyBorder="1" applyAlignment="1">
      <alignment vertical="center" wrapText="1"/>
    </xf>
    <xf numFmtId="3" fontId="11" fillId="0" borderId="37" xfId="0" applyNumberFormat="1" applyFont="1" applyBorder="1" applyAlignment="1">
      <alignment vertical="center" wrapText="1"/>
    </xf>
    <xf numFmtId="3" fontId="11" fillId="0" borderId="70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0" fontId="5" fillId="0" borderId="49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4" borderId="73" xfId="0" applyFont="1" applyFill="1" applyBorder="1" applyAlignment="1">
      <alignment horizontal="center" vertical="center" wrapText="1"/>
    </xf>
    <xf numFmtId="3" fontId="0" fillId="0" borderId="22" xfId="0" applyNumberFormat="1" applyFont="1" applyBorder="1" applyAlignment="1">
      <alignment vertical="center"/>
    </xf>
    <xf numFmtId="3" fontId="5" fillId="0" borderId="75" xfId="0" applyNumberFormat="1" applyFont="1" applyBorder="1" applyAlignment="1">
      <alignment vertical="center" wrapText="1"/>
    </xf>
    <xf numFmtId="3" fontId="5" fillId="0" borderId="76" xfId="0" applyNumberFormat="1" applyFont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23" fillId="0" borderId="19" xfId="0" applyNumberFormat="1" applyFont="1" applyBorder="1" applyAlignment="1">
      <alignment vertical="center" wrapText="1"/>
    </xf>
    <xf numFmtId="3" fontId="12" fillId="0" borderId="78" xfId="0" applyNumberFormat="1" applyFont="1" applyBorder="1" applyAlignment="1">
      <alignment vertical="center" wrapText="1"/>
    </xf>
    <xf numFmtId="3" fontId="11" fillId="0" borderId="75" xfId="0" applyNumberFormat="1" applyFont="1" applyBorder="1" applyAlignment="1">
      <alignment vertical="center" wrapText="1"/>
    </xf>
    <xf numFmtId="3" fontId="12" fillId="0" borderId="75" xfId="0" applyNumberFormat="1" applyFont="1" applyBorder="1" applyAlignment="1">
      <alignment vertical="center" wrapText="1"/>
    </xf>
    <xf numFmtId="3" fontId="23" fillId="4" borderId="19" xfId="0" applyNumberFormat="1" applyFont="1" applyFill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8" fillId="4" borderId="35" xfId="0" applyNumberFormat="1" applyFont="1" applyFill="1" applyBorder="1" applyAlignment="1">
      <alignment vertical="center" wrapText="1"/>
    </xf>
    <xf numFmtId="3" fontId="22" fillId="0" borderId="50" xfId="0" applyNumberFormat="1" applyFont="1" applyFill="1" applyBorder="1" applyAlignment="1">
      <alignment vertical="center"/>
    </xf>
    <xf numFmtId="3" fontId="8" fillId="4" borderId="3" xfId="0" applyNumberFormat="1" applyFont="1" applyFill="1" applyBorder="1" applyAlignment="1">
      <alignment vertical="center" wrapText="1"/>
    </xf>
    <xf numFmtId="3" fontId="55" fillId="0" borderId="80" xfId="0" applyNumberFormat="1" applyFont="1" applyBorder="1" applyAlignment="1">
      <alignment vertical="center" wrapText="1"/>
    </xf>
    <xf numFmtId="3" fontId="12" fillId="0" borderId="81" xfId="0" applyNumberFormat="1" applyFont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5" fillId="0" borderId="81" xfId="0" applyNumberFormat="1" applyFont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11" fillId="0" borderId="80" xfId="0" applyNumberFormat="1" applyFont="1" applyBorder="1" applyAlignment="1">
      <alignment vertical="center" wrapText="1"/>
    </xf>
    <xf numFmtId="3" fontId="23" fillId="4" borderId="3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0" fillId="0" borderId="0" xfId="0" applyNumberFormat="1"/>
    <xf numFmtId="0" fontId="10" fillId="0" borderId="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4" xfId="0" applyNumberFormat="1" applyFont="1" applyBorder="1" applyAlignment="1">
      <alignment vertical="center" wrapText="1"/>
    </xf>
    <xf numFmtId="3" fontId="43" fillId="0" borderId="55" xfId="0" applyNumberFormat="1" applyFont="1" applyBorder="1" applyAlignment="1">
      <alignment vertical="center" wrapText="1"/>
    </xf>
    <xf numFmtId="3" fontId="43" fillId="0" borderId="56" xfId="0" applyNumberFormat="1" applyFont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</cellXfs>
  <cellStyles count="73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5"/>
  <sheetViews>
    <sheetView showGridLines="0" tabSelected="1" showRuler="0" view="pageLayout" zoomScale="85" zoomScaleNormal="100" zoomScalePageLayoutView="85" workbookViewId="0">
      <selection activeCell="C4" sqref="C4"/>
    </sheetView>
  </sheetViews>
  <sheetFormatPr baseColWidth="10" defaultColWidth="0" defaultRowHeight="0" customHeight="1" zeroHeight="1"/>
  <cols>
    <col min="1" max="1" width="0.5703125" style="86" customWidth="1"/>
    <col min="2" max="2" width="0.85546875" style="5" customWidth="1"/>
    <col min="3" max="3" width="32.85546875" style="5" customWidth="1"/>
    <col min="4" max="4" width="16.7109375" style="5" customWidth="1"/>
    <col min="5" max="5" width="19" style="5" customWidth="1"/>
    <col min="6" max="6" width="19.140625" style="5" customWidth="1"/>
    <col min="7" max="7" width="21" style="5" customWidth="1"/>
    <col min="8" max="8" width="18.42578125" style="5" customWidth="1"/>
    <col min="9" max="9" width="18.5703125" style="86" customWidth="1"/>
    <col min="10" max="10" width="0.85546875" style="5" customWidth="1"/>
    <col min="11" max="11" width="1" customWidth="1"/>
    <col min="12" max="16384" width="29.85546875" hidden="1"/>
  </cols>
  <sheetData>
    <row r="1" spans="2:11" s="86" customFormat="1" ht="7.9" customHeight="1" thickBot="1">
      <c r="K1"/>
    </row>
    <row r="2" spans="2:11" ht="31.5" customHeight="1" thickTop="1" thickBot="1">
      <c r="B2" s="395" t="s">
        <v>93</v>
      </c>
      <c r="C2" s="396"/>
      <c r="D2" s="396"/>
      <c r="E2" s="396"/>
      <c r="F2" s="396"/>
      <c r="G2" s="396"/>
      <c r="H2" s="396"/>
      <c r="I2" s="396"/>
      <c r="J2" s="397"/>
    </row>
    <row r="3" spans="2:11" ht="14.85" customHeight="1" thickTop="1">
      <c r="B3" s="6"/>
      <c r="C3" s="6"/>
      <c r="D3" s="6"/>
      <c r="E3" s="6"/>
      <c r="F3" s="6"/>
      <c r="G3" s="6"/>
      <c r="H3" s="6"/>
      <c r="I3" s="6"/>
      <c r="J3" s="6"/>
    </row>
    <row r="4" spans="2:11" ht="14.85" customHeight="1">
      <c r="B4" s="6"/>
      <c r="C4" s="6"/>
      <c r="D4" s="6"/>
      <c r="E4" s="6"/>
      <c r="F4" s="6"/>
      <c r="G4" s="6"/>
      <c r="H4" s="6"/>
      <c r="I4" s="6"/>
      <c r="J4" s="6"/>
    </row>
    <row r="5" spans="2:11" ht="14.1" customHeight="1">
      <c r="B5" s="6"/>
      <c r="C5" s="6"/>
      <c r="D5" s="6"/>
      <c r="E5" s="6"/>
      <c r="F5" s="6"/>
      <c r="G5" s="6"/>
      <c r="H5" s="6"/>
      <c r="I5" s="6"/>
      <c r="J5" s="6"/>
    </row>
    <row r="6" spans="2:11" s="8" customFormat="1" ht="17.100000000000001" customHeight="1" thickBot="1">
      <c r="B6" s="7"/>
      <c r="C6" s="77" t="s">
        <v>0</v>
      </c>
      <c r="D6" s="7"/>
      <c r="E6" s="7"/>
      <c r="F6" s="7"/>
      <c r="G6" s="7"/>
      <c r="H6" s="7"/>
      <c r="I6" s="7"/>
      <c r="J6" s="7"/>
      <c r="K6"/>
    </row>
    <row r="7" spans="2:11" s="8" customFormat="1" ht="17.100000000000001" customHeight="1" thickTop="1">
      <c r="B7" s="381" t="s">
        <v>1</v>
      </c>
      <c r="C7" s="382"/>
      <c r="D7" s="382"/>
      <c r="E7" s="382"/>
      <c r="F7" s="382"/>
      <c r="G7" s="382"/>
      <c r="H7" s="382"/>
      <c r="I7" s="382"/>
      <c r="J7" s="383"/>
      <c r="K7"/>
    </row>
    <row r="8" spans="2:11" ht="12" customHeight="1" thickBot="1">
      <c r="B8" s="162"/>
      <c r="C8" s="161"/>
      <c r="D8" s="161"/>
      <c r="E8" s="161"/>
      <c r="F8" s="161"/>
      <c r="G8" s="161"/>
      <c r="H8" s="161"/>
      <c r="I8" s="161"/>
      <c r="J8" s="163"/>
    </row>
    <row r="9" spans="2:11" s="3" customFormat="1" ht="14.1" customHeight="1" thickBot="1">
      <c r="B9" s="160"/>
      <c r="C9" s="376" t="s">
        <v>2</v>
      </c>
      <c r="D9" s="377"/>
      <c r="E9" s="376" t="s">
        <v>21</v>
      </c>
      <c r="F9" s="377"/>
      <c r="G9" s="376" t="s">
        <v>22</v>
      </c>
      <c r="H9" s="377"/>
      <c r="I9" s="204"/>
      <c r="J9" s="158"/>
      <c r="K9"/>
    </row>
    <row r="10" spans="2:11" ht="14.1" customHeight="1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158"/>
    </row>
    <row r="11" spans="2:11" ht="15.75" customHeight="1">
      <c r="B11" s="162"/>
      <c r="C11" s="213" t="s">
        <v>29</v>
      </c>
      <c r="D11" s="218">
        <v>443735</v>
      </c>
      <c r="E11" s="213" t="s">
        <v>6</v>
      </c>
      <c r="F11" s="218">
        <v>297495</v>
      </c>
      <c r="G11" s="213" t="s">
        <v>70</v>
      </c>
      <c r="H11" s="218">
        <v>211956</v>
      </c>
      <c r="I11" s="214"/>
      <c r="J11" s="158"/>
    </row>
    <row r="12" spans="2:11" ht="14.25" customHeight="1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158"/>
    </row>
    <row r="13" spans="2:11" ht="15.75" customHeight="1" thickBot="1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21501</v>
      </c>
      <c r="I13" s="214"/>
      <c r="J13" s="158"/>
    </row>
    <row r="14" spans="2:11" ht="14.1" customHeight="1" thickBot="1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448022</v>
      </c>
      <c r="G14" s="166" t="s">
        <v>6</v>
      </c>
      <c r="H14" s="220">
        <f>SUM(H10:H13)</f>
        <v>297495</v>
      </c>
      <c r="I14" s="214"/>
      <c r="J14" s="163"/>
    </row>
    <row r="15" spans="2:11" s="18" customFormat="1" ht="15" customHeight="1">
      <c r="B15" s="167"/>
      <c r="C15" s="216" t="s">
        <v>84</v>
      </c>
      <c r="D15" s="216"/>
      <c r="E15" s="216"/>
      <c r="F15" s="216"/>
      <c r="G15" s="216"/>
      <c r="H15" s="216"/>
      <c r="I15" s="216"/>
      <c r="J15" s="169"/>
      <c r="K15"/>
    </row>
    <row r="16" spans="2:11" s="18" customFormat="1" ht="12" customHeight="1">
      <c r="B16" s="167"/>
      <c r="C16" s="366" t="s">
        <v>92</v>
      </c>
      <c r="D16" s="366"/>
      <c r="E16" s="366"/>
      <c r="F16" s="366"/>
      <c r="G16" s="366"/>
      <c r="H16" s="366"/>
      <c r="I16" s="366"/>
      <c r="J16" s="169"/>
      <c r="K16"/>
    </row>
    <row r="17" spans="1:13" ht="13.5" customHeight="1" thickBot="1">
      <c r="B17" s="170"/>
      <c r="C17" s="367"/>
      <c r="D17" s="367"/>
      <c r="E17" s="367"/>
      <c r="F17" s="367"/>
      <c r="G17" s="367"/>
      <c r="H17" s="367"/>
      <c r="I17" s="367"/>
      <c r="J17" s="172"/>
    </row>
    <row r="18" spans="1:13" ht="17.100000000000001" customHeight="1">
      <c r="B18" s="378" t="s">
        <v>8</v>
      </c>
      <c r="C18" s="379"/>
      <c r="D18" s="379"/>
      <c r="E18" s="379"/>
      <c r="F18" s="379"/>
      <c r="G18" s="379"/>
      <c r="H18" s="379"/>
      <c r="I18" s="379"/>
      <c r="J18" s="380"/>
    </row>
    <row r="19" spans="1:13" ht="12" customHeight="1" thickBot="1">
      <c r="B19" s="162"/>
      <c r="C19" s="168"/>
      <c r="D19" s="161"/>
      <c r="E19" s="161"/>
      <c r="F19" s="161"/>
      <c r="G19" s="161"/>
      <c r="H19" s="161"/>
      <c r="I19" s="161"/>
      <c r="J19" s="163"/>
    </row>
    <row r="20" spans="1:13" ht="48" customHeight="1" thickBot="1">
      <c r="A20" s="3"/>
      <c r="B20" s="160"/>
      <c r="C20" s="248" t="s">
        <v>20</v>
      </c>
      <c r="D20" s="249" t="s">
        <v>21</v>
      </c>
      <c r="E20" s="246" t="s">
        <v>104</v>
      </c>
      <c r="F20" s="246" t="s">
        <v>102</v>
      </c>
      <c r="G20" s="246" t="s">
        <v>31</v>
      </c>
      <c r="H20" s="246" t="s">
        <v>91</v>
      </c>
      <c r="I20" s="247" t="s">
        <v>103</v>
      </c>
      <c r="J20" s="159"/>
    </row>
    <row r="21" spans="1:13" ht="14.1" customHeight="1">
      <c r="B21" s="162"/>
      <c r="C21" s="227" t="s">
        <v>17</v>
      </c>
      <c r="D21" s="305">
        <f>D23+D22</f>
        <v>146527</v>
      </c>
      <c r="E21" s="298">
        <f>E23+E22</f>
        <v>1481.4046999999991</v>
      </c>
      <c r="F21" s="298">
        <f>F23+F22</f>
        <v>65840.010399999999</v>
      </c>
      <c r="G21" s="298"/>
      <c r="H21" s="298">
        <f>H23+H22</f>
        <v>80686.989600000001</v>
      </c>
      <c r="I21" s="359">
        <f>I23+I22</f>
        <v>65945.635799999989</v>
      </c>
      <c r="J21" s="173"/>
      <c r="L21" s="365"/>
      <c r="M21" s="365"/>
    </row>
    <row r="22" spans="1:13" ht="14.1" customHeight="1">
      <c r="B22" s="162"/>
      <c r="C22" s="228" t="s">
        <v>12</v>
      </c>
      <c r="D22" s="306">
        <v>145777</v>
      </c>
      <c r="E22" s="257">
        <v>1481.4046999999991</v>
      </c>
      <c r="F22" s="257">
        <v>64947.414299999997</v>
      </c>
      <c r="G22" s="257"/>
      <c r="H22" s="257">
        <f>D22-F22</f>
        <v>80829.585699999996</v>
      </c>
      <c r="I22" s="360">
        <v>65582.386799999993</v>
      </c>
      <c r="J22" s="173"/>
      <c r="L22" s="365"/>
      <c r="M22" s="365"/>
    </row>
    <row r="23" spans="1:13" ht="14.1" customHeight="1" thickBot="1">
      <c r="B23" s="162"/>
      <c r="C23" s="229" t="s">
        <v>11</v>
      </c>
      <c r="D23" s="307">
        <v>750</v>
      </c>
      <c r="E23" s="258"/>
      <c r="F23" s="258">
        <v>892.59609999999998</v>
      </c>
      <c r="G23" s="258"/>
      <c r="H23" s="258">
        <f>D23-F23</f>
        <v>-142.59609999999998</v>
      </c>
      <c r="I23" s="361">
        <v>363.24900000000002</v>
      </c>
      <c r="J23" s="173"/>
      <c r="L23" s="365"/>
      <c r="M23" s="365"/>
    </row>
    <row r="24" spans="1:13" ht="14.1" customHeight="1">
      <c r="B24" s="162"/>
      <c r="C24" s="227" t="s">
        <v>18</v>
      </c>
      <c r="D24" s="305">
        <f>D32+D31+D25</f>
        <v>297495</v>
      </c>
      <c r="E24" s="298">
        <f>E32+E31+E25</f>
        <v>606.83979999999428</v>
      </c>
      <c r="F24" s="298">
        <f>F25+F31+F32</f>
        <v>274472.3763</v>
      </c>
      <c r="G24" s="298"/>
      <c r="H24" s="298">
        <f>H25+H31+H32</f>
        <v>23022.623700000007</v>
      </c>
      <c r="I24" s="359">
        <f>I25+I31+I32</f>
        <v>248451.3548</v>
      </c>
      <c r="J24" s="173"/>
      <c r="L24" s="365"/>
      <c r="M24" s="365"/>
    </row>
    <row r="25" spans="1:13" ht="15" customHeight="1">
      <c r="A25" s="23"/>
      <c r="B25" s="174"/>
      <c r="C25" s="230" t="s">
        <v>73</v>
      </c>
      <c r="D25" s="308">
        <f>D26+D27+D28+D29+D30</f>
        <v>231113</v>
      </c>
      <c r="E25" s="299">
        <f>E26+E27+E28+E29</f>
        <v>272.34159999999247</v>
      </c>
      <c r="F25" s="299">
        <f>F26+F27+F28+F29</f>
        <v>224938.29610000001</v>
      </c>
      <c r="G25" s="299"/>
      <c r="H25" s="299">
        <f>H26+H27+H28+H29+H30</f>
        <v>6174.7039000000077</v>
      </c>
      <c r="I25" s="362">
        <f>I26+I27+I28+I29+I30</f>
        <v>205384.3302</v>
      </c>
      <c r="J25" s="173"/>
      <c r="L25" s="365"/>
      <c r="M25" s="365"/>
    </row>
    <row r="26" spans="1:13" ht="14.1" customHeight="1">
      <c r="A26" s="24"/>
      <c r="B26" s="175"/>
      <c r="C26" s="231" t="s">
        <v>23</v>
      </c>
      <c r="D26" s="309">
        <v>59178</v>
      </c>
      <c r="E26" s="259">
        <v>38.976699999999255</v>
      </c>
      <c r="F26" s="259">
        <v>71539.921449999994</v>
      </c>
      <c r="G26" s="259">
        <v>2935</v>
      </c>
      <c r="H26" s="259">
        <f>D26-F26+G26</f>
        <v>-9426.9214499999944</v>
      </c>
      <c r="I26" s="358">
        <v>51111.282099999997</v>
      </c>
      <c r="J26" s="173"/>
      <c r="L26" s="365"/>
      <c r="M26" s="365"/>
    </row>
    <row r="27" spans="1:13" ht="14.1" customHeight="1">
      <c r="A27" s="24"/>
      <c r="B27" s="175"/>
      <c r="C27" s="231" t="s">
        <v>77</v>
      </c>
      <c r="D27" s="309">
        <v>56592</v>
      </c>
      <c r="E27" s="259">
        <v>56.197299999999814</v>
      </c>
      <c r="F27" s="259">
        <v>58740.482400000001</v>
      </c>
      <c r="G27" s="259">
        <v>2308</v>
      </c>
      <c r="H27" s="259">
        <f>D27-F27+G27</f>
        <v>159.51759999999922</v>
      </c>
      <c r="I27" s="358">
        <v>58738.4084</v>
      </c>
      <c r="J27" s="173"/>
      <c r="L27" s="365"/>
      <c r="M27" s="365"/>
    </row>
    <row r="28" spans="1:13" ht="14.1" customHeight="1">
      <c r="A28" s="24"/>
      <c r="B28" s="175"/>
      <c r="C28" s="231" t="s">
        <v>78</v>
      </c>
      <c r="D28" s="309">
        <v>57631</v>
      </c>
      <c r="E28" s="259">
        <v>128.66309999999794</v>
      </c>
      <c r="F28" s="259">
        <v>58339.695749999999</v>
      </c>
      <c r="G28" s="259">
        <v>3542</v>
      </c>
      <c r="H28" s="259">
        <f>D28-F28+G28</f>
        <v>2833.304250000001</v>
      </c>
      <c r="I28" s="358">
        <v>57423.591899999999</v>
      </c>
      <c r="J28" s="173"/>
      <c r="L28" s="365"/>
      <c r="M28" s="365"/>
    </row>
    <row r="29" spans="1:13" ht="14.1" customHeight="1">
      <c r="A29" s="24"/>
      <c r="B29" s="175"/>
      <c r="C29" s="231" t="s">
        <v>26</v>
      </c>
      <c r="D29" s="309">
        <v>38555</v>
      </c>
      <c r="E29" s="259">
        <v>48.50449999999546</v>
      </c>
      <c r="F29" s="259">
        <v>36318.196499999998</v>
      </c>
      <c r="G29" s="259">
        <v>1556</v>
      </c>
      <c r="H29" s="259">
        <f>D29-F29+G29</f>
        <v>3792.8035000000018</v>
      </c>
      <c r="I29" s="358">
        <v>38111.0478</v>
      </c>
      <c r="J29" s="173"/>
      <c r="L29" s="365"/>
      <c r="M29" s="365"/>
    </row>
    <row r="30" spans="1:13" ht="14.1" customHeight="1">
      <c r="A30" s="24"/>
      <c r="B30" s="175"/>
      <c r="C30" s="231" t="s">
        <v>74</v>
      </c>
      <c r="D30" s="309">
        <v>19157</v>
      </c>
      <c r="E30" s="259">
        <v>209</v>
      </c>
      <c r="F30" s="259">
        <f>SUM(G26:G29)</f>
        <v>10341</v>
      </c>
      <c r="G30" s="259"/>
      <c r="H30" s="259">
        <f>D30-F30</f>
        <v>8816</v>
      </c>
      <c r="I30" s="358"/>
      <c r="J30" s="173"/>
      <c r="L30" s="365"/>
      <c r="M30" s="365"/>
    </row>
    <row r="31" spans="1:13" ht="14.1" customHeight="1">
      <c r="A31" s="25"/>
      <c r="B31" s="174"/>
      <c r="C31" s="230" t="s">
        <v>19</v>
      </c>
      <c r="D31" s="308">
        <v>38109</v>
      </c>
      <c r="E31" s="299">
        <v>316.54260000000068</v>
      </c>
      <c r="F31" s="299">
        <v>19309.9964</v>
      </c>
      <c r="G31" s="299"/>
      <c r="H31" s="299">
        <f>D31-F31</f>
        <v>18799.0036</v>
      </c>
      <c r="I31" s="362">
        <v>21154.933799999999</v>
      </c>
      <c r="J31" s="173"/>
      <c r="L31" s="365"/>
      <c r="M31" s="365"/>
    </row>
    <row r="32" spans="1:13" ht="14.1" customHeight="1">
      <c r="A32" s="25"/>
      <c r="B32" s="174"/>
      <c r="C32" s="230" t="s">
        <v>75</v>
      </c>
      <c r="D32" s="308">
        <f>D33+D34</f>
        <v>28273</v>
      </c>
      <c r="E32" s="299">
        <f>E33</f>
        <v>17.955600000001141</v>
      </c>
      <c r="F32" s="299">
        <f>F33</f>
        <v>30224.0838</v>
      </c>
      <c r="G32" s="299"/>
      <c r="H32" s="299">
        <f>H33+H34</f>
        <v>-1951.0838000000003</v>
      </c>
      <c r="I32" s="362">
        <f>I33+I34</f>
        <v>21912.090800000002</v>
      </c>
      <c r="J32" s="173"/>
      <c r="L32" s="365"/>
      <c r="M32" s="365"/>
    </row>
    <row r="33" spans="1:13" ht="14.1" customHeight="1">
      <c r="A33" s="24"/>
      <c r="B33" s="175"/>
      <c r="C33" s="231" t="s">
        <v>10</v>
      </c>
      <c r="D33" s="309">
        <v>25929</v>
      </c>
      <c r="E33" s="259">
        <v>17.955600000001141</v>
      </c>
      <c r="F33" s="259">
        <f>30754.0838-F37</f>
        <v>30224.0838</v>
      </c>
      <c r="G33" s="259">
        <v>1243</v>
      </c>
      <c r="H33" s="259">
        <f>D33-F33+G33</f>
        <v>-3052.0838000000003</v>
      </c>
      <c r="I33" s="358">
        <v>21912.090800000002</v>
      </c>
      <c r="J33" s="173"/>
      <c r="L33" s="365"/>
      <c r="M33" s="365"/>
    </row>
    <row r="34" spans="1:13" ht="14.1" customHeight="1" thickBot="1">
      <c r="A34" s="24"/>
      <c r="B34" s="175"/>
      <c r="C34" s="232" t="s">
        <v>76</v>
      </c>
      <c r="D34" s="310">
        <v>2344</v>
      </c>
      <c r="E34" s="260">
        <v>11</v>
      </c>
      <c r="F34" s="260">
        <f>G33</f>
        <v>1243</v>
      </c>
      <c r="G34" s="260"/>
      <c r="H34" s="260">
        <f t="shared" ref="H34:H39" si="0">D34-F34</f>
        <v>1101</v>
      </c>
      <c r="I34" s="363"/>
      <c r="J34" s="173"/>
      <c r="L34" s="365"/>
      <c r="M34" s="365"/>
    </row>
    <row r="35" spans="1:13" ht="15.75" customHeight="1" thickBot="1">
      <c r="B35" s="162"/>
      <c r="C35" s="233" t="s">
        <v>99</v>
      </c>
      <c r="D35" s="311">
        <v>4000</v>
      </c>
      <c r="E35" s="261">
        <v>21.374499999999898</v>
      </c>
      <c r="F35" s="261">
        <v>1420.7725499999999</v>
      </c>
      <c r="G35" s="261"/>
      <c r="H35" s="261">
        <f>D35-F35</f>
        <v>2579.2274500000003</v>
      </c>
      <c r="I35" s="364"/>
      <c r="J35" s="173"/>
      <c r="L35" s="365"/>
      <c r="M35" s="365"/>
    </row>
    <row r="36" spans="1:13" ht="14.1" customHeight="1" thickBot="1">
      <c r="B36" s="162"/>
      <c r="C36" s="233" t="s">
        <v>13</v>
      </c>
      <c r="D36" s="311">
        <v>513</v>
      </c>
      <c r="E36" s="261"/>
      <c r="F36" s="261">
        <v>179.8271</v>
      </c>
      <c r="G36" s="261"/>
      <c r="H36" s="261">
        <f t="shared" si="0"/>
        <v>333.17290000000003</v>
      </c>
      <c r="I36" s="364">
        <v>3005.6678999999999</v>
      </c>
      <c r="J36" s="173"/>
      <c r="L36" s="365"/>
      <c r="M36" s="365"/>
    </row>
    <row r="37" spans="1:13" ht="17.25" customHeight="1" thickBot="1">
      <c r="B37" s="162"/>
      <c r="C37" s="233" t="s">
        <v>62</v>
      </c>
      <c r="D37" s="311">
        <v>3000</v>
      </c>
      <c r="E37" s="261">
        <v>2</v>
      </c>
      <c r="F37" s="261">
        <v>530</v>
      </c>
      <c r="G37" s="261"/>
      <c r="H37" s="261">
        <f t="shared" si="0"/>
        <v>2470</v>
      </c>
      <c r="I37" s="364"/>
      <c r="J37" s="173"/>
      <c r="L37" s="365"/>
      <c r="M37" s="365"/>
    </row>
    <row r="38" spans="1:13" ht="17.25" customHeight="1" thickBot="1">
      <c r="B38" s="162"/>
      <c r="C38" s="233" t="s">
        <v>86</v>
      </c>
      <c r="D38" s="311">
        <v>7000</v>
      </c>
      <c r="E38" s="261">
        <v>12.336500000000001</v>
      </c>
      <c r="F38" s="261">
        <v>916.36159999999995</v>
      </c>
      <c r="G38" s="261"/>
      <c r="H38" s="261">
        <f t="shared" si="0"/>
        <v>6083.6383999999998</v>
      </c>
      <c r="I38" s="364">
        <v>603.89210000000003</v>
      </c>
      <c r="J38" s="173"/>
      <c r="L38" s="365"/>
      <c r="M38" s="365"/>
    </row>
    <row r="39" spans="1:13" ht="17.25" customHeight="1" thickBot="1">
      <c r="B39" s="162"/>
      <c r="C39" s="233" t="s">
        <v>68</v>
      </c>
      <c r="D39" s="311">
        <v>200</v>
      </c>
      <c r="E39" s="261"/>
      <c r="F39" s="261"/>
      <c r="G39" s="261"/>
      <c r="H39" s="261">
        <f t="shared" si="0"/>
        <v>200</v>
      </c>
      <c r="I39" s="364"/>
      <c r="J39" s="173"/>
      <c r="L39" s="365"/>
      <c r="M39" s="365"/>
    </row>
    <row r="40" spans="1:13" ht="14.1" customHeight="1" thickBot="1">
      <c r="B40" s="162"/>
      <c r="C40" s="199" t="s">
        <v>14</v>
      </c>
      <c r="D40" s="311"/>
      <c r="E40" s="261">
        <v>9.629999999946449</v>
      </c>
      <c r="F40" s="261">
        <v>301.95414999994682</v>
      </c>
      <c r="G40" s="261"/>
      <c r="H40" s="261">
        <f>D40-F40</f>
        <v>-301.95414999994682</v>
      </c>
      <c r="I40" s="364">
        <v>296.00209999998333</v>
      </c>
      <c r="J40" s="173"/>
      <c r="L40" s="365"/>
      <c r="M40" s="365"/>
    </row>
    <row r="41" spans="1:13" ht="16.5" customHeight="1" thickBot="1">
      <c r="B41" s="162"/>
      <c r="C41" s="250" t="s">
        <v>9</v>
      </c>
      <c r="D41" s="297">
        <f>D21+D24+D35+D36+D37+D38+D39+D40</f>
        <v>458735</v>
      </c>
      <c r="E41" s="345">
        <f>E21+E24+E35+E36+E37+E38+E39+E40</f>
        <v>2133.5854999999397</v>
      </c>
      <c r="F41" s="345">
        <f>F21+F24+F35+F36+F37+F38+F39+F40</f>
        <v>343661.30209999997</v>
      </c>
      <c r="G41" s="345"/>
      <c r="H41" s="345">
        <f>H21+H24+H35+H36+H37+H38+H39+H40</f>
        <v>115073.69790000007</v>
      </c>
      <c r="I41" s="347">
        <f>I21+I24+I35+I36+I37+I38+I39+I40</f>
        <v>318302.5527</v>
      </c>
      <c r="J41" s="173"/>
      <c r="L41" s="365"/>
      <c r="M41" s="365"/>
    </row>
    <row r="42" spans="1:13" ht="12.95" customHeight="1">
      <c r="A42" s="18"/>
      <c r="B42" s="167"/>
      <c r="C42" s="168" t="s">
        <v>28</v>
      </c>
      <c r="D42" s="176"/>
      <c r="E42" s="176"/>
      <c r="F42" s="224"/>
      <c r="G42" s="224"/>
      <c r="H42" s="211"/>
      <c r="I42" s="211"/>
      <c r="J42" s="169"/>
      <c r="M42" s="365"/>
    </row>
    <row r="43" spans="1:13" s="18" customFormat="1" ht="12.95" customHeight="1">
      <c r="B43" s="167"/>
      <c r="C43" s="168" t="s">
        <v>100</v>
      </c>
      <c r="D43" s="176"/>
      <c r="E43" s="176"/>
      <c r="F43" s="224"/>
      <c r="G43" s="224"/>
      <c r="H43" s="204"/>
      <c r="I43" s="157"/>
      <c r="J43" s="169"/>
      <c r="K43"/>
      <c r="M43" s="365"/>
    </row>
    <row r="44" spans="1:13" s="18" customFormat="1" ht="12.95" customHeight="1">
      <c r="B44" s="167"/>
      <c r="C44" s="177" t="s">
        <v>72</v>
      </c>
      <c r="D44" s="176"/>
      <c r="E44" s="176"/>
      <c r="F44" s="176"/>
      <c r="G44" s="176"/>
      <c r="H44" s="204"/>
      <c r="I44" s="204"/>
      <c r="J44" s="169"/>
      <c r="K44"/>
      <c r="M44" s="365"/>
    </row>
    <row r="45" spans="1:13" s="18" customFormat="1" ht="15">
      <c r="B45" s="167"/>
      <c r="C45" s="271" t="s">
        <v>85</v>
      </c>
      <c r="D45" s="176"/>
      <c r="E45" s="176"/>
      <c r="F45" s="176"/>
      <c r="G45" s="176"/>
      <c r="H45" s="204"/>
      <c r="I45" s="161"/>
      <c r="J45" s="169"/>
      <c r="K45"/>
      <c r="M45" s="365"/>
    </row>
    <row r="46" spans="1:13" s="18" customFormat="1" ht="12" customHeight="1" thickBot="1">
      <c r="B46" s="178"/>
      <c r="C46" s="179"/>
      <c r="D46" s="179"/>
      <c r="E46" s="179"/>
      <c r="F46" s="179"/>
      <c r="G46" s="179"/>
      <c r="H46" s="179"/>
      <c r="I46" s="179"/>
      <c r="J46" s="180"/>
      <c r="K46"/>
      <c r="M46" s="365"/>
    </row>
    <row r="47" spans="1:13" ht="12" customHeight="1" thickTop="1">
      <c r="B47" s="6"/>
      <c r="C47" s="16"/>
      <c r="D47" s="6"/>
      <c r="E47" s="6"/>
      <c r="F47" s="43"/>
      <c r="G47" s="6"/>
      <c r="H47" s="6"/>
      <c r="I47" s="6"/>
      <c r="J47" s="6"/>
      <c r="M47" s="365"/>
    </row>
    <row r="48" spans="1:13" ht="19.5" customHeight="1" thickBot="1">
      <c r="B48" s="8"/>
      <c r="C48" s="78" t="s">
        <v>36</v>
      </c>
      <c r="D48" s="8"/>
      <c r="E48" s="8"/>
      <c r="F48" s="8"/>
      <c r="G48" s="8"/>
      <c r="H48" s="8"/>
      <c r="I48" s="8"/>
      <c r="J48" s="8"/>
      <c r="M48" s="365"/>
    </row>
    <row r="49" spans="2:13" ht="17.100000000000001" customHeight="1" thickTop="1">
      <c r="B49" s="381" t="s">
        <v>1</v>
      </c>
      <c r="C49" s="382"/>
      <c r="D49" s="382"/>
      <c r="E49" s="382"/>
      <c r="F49" s="382"/>
      <c r="G49" s="382"/>
      <c r="H49" s="382"/>
      <c r="I49" s="382"/>
      <c r="J49" s="383"/>
      <c r="M49" s="365"/>
    </row>
    <row r="50" spans="2:13" ht="12" customHeight="1" thickBot="1">
      <c r="B50" s="162"/>
      <c r="C50" s="181"/>
      <c r="D50" s="182"/>
      <c r="E50" s="182"/>
      <c r="F50" s="182"/>
      <c r="G50" s="182"/>
      <c r="H50" s="161"/>
      <c r="I50" s="161"/>
      <c r="J50" s="163"/>
      <c r="M50" s="365"/>
    </row>
    <row r="51" spans="2:13" ht="14.1" customHeight="1" thickBot="1">
      <c r="B51" s="162"/>
      <c r="C51" s="371" t="s">
        <v>2</v>
      </c>
      <c r="D51" s="372"/>
      <c r="E51" s="183"/>
      <c r="F51" s="183"/>
      <c r="G51" s="183"/>
      <c r="H51" s="161"/>
      <c r="I51" s="161"/>
      <c r="J51" s="163"/>
      <c r="M51" s="365"/>
    </row>
    <row r="52" spans="2:13" ht="14.1" customHeight="1" thickBot="1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3"/>
      <c r="M52" s="365"/>
    </row>
    <row r="53" spans="2:13" ht="14.1" customHeight="1" thickBot="1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3"/>
      <c r="M53" s="365"/>
    </row>
    <row r="54" spans="2:13" ht="14.1" customHeight="1" thickBot="1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3"/>
      <c r="M54" s="365"/>
    </row>
    <row r="55" spans="2:13" ht="14.1" customHeight="1" thickBot="1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3"/>
      <c r="M55" s="365"/>
    </row>
    <row r="56" spans="2:13" ht="14.1" customHeight="1" thickBot="1">
      <c r="B56" s="170"/>
      <c r="C56" s="185"/>
      <c r="D56" s="186"/>
      <c r="E56" s="187"/>
      <c r="F56" s="187"/>
      <c r="G56" s="187"/>
      <c r="H56" s="171"/>
      <c r="I56" s="171"/>
      <c r="J56" s="172"/>
      <c r="M56" s="365"/>
    </row>
    <row r="57" spans="2:13" ht="17.100000000000001" customHeight="1" thickBot="1">
      <c r="B57" s="378" t="s">
        <v>8</v>
      </c>
      <c r="C57" s="379"/>
      <c r="D57" s="379"/>
      <c r="E57" s="379"/>
      <c r="F57" s="379"/>
      <c r="G57" s="379"/>
      <c r="H57" s="379"/>
      <c r="I57" s="379"/>
      <c r="J57" s="380"/>
      <c r="M57" s="365"/>
    </row>
    <row r="58" spans="2:13" s="3" customFormat="1" ht="48" customHeight="1" thickBot="1">
      <c r="B58" s="188"/>
      <c r="C58" s="248" t="s">
        <v>20</v>
      </c>
      <c r="D58" s="302" t="s">
        <v>21</v>
      </c>
      <c r="E58" s="246" t="str">
        <f>E20</f>
        <v>LANDET KVANTUM UKE 30</v>
      </c>
      <c r="F58" s="246" t="str">
        <f>F20</f>
        <v>LANDET KVANTUM T.O.M UKE 30</v>
      </c>
      <c r="G58" s="246" t="str">
        <f>H20</f>
        <v>RESTKVOTER</v>
      </c>
      <c r="H58" s="247" t="str">
        <f>I20</f>
        <v>LANDET KVANTUM T.O.M. UKE 30 2013</v>
      </c>
      <c r="I58" s="189"/>
      <c r="J58" s="190"/>
      <c r="K58"/>
      <c r="M58" s="365"/>
    </row>
    <row r="59" spans="2:13" ht="14.1" customHeight="1">
      <c r="B59" s="191"/>
      <c r="C59" s="192" t="s">
        <v>38</v>
      </c>
      <c r="D59" s="388"/>
      <c r="E59" s="300">
        <v>16.791300000000092</v>
      </c>
      <c r="F59" s="300">
        <v>733.18370000000004</v>
      </c>
      <c r="G59" s="391"/>
      <c r="H59" s="300">
        <v>730.01690000000008</v>
      </c>
      <c r="I59" s="208"/>
      <c r="J59" s="335"/>
      <c r="L59" s="365"/>
      <c r="M59" s="365"/>
    </row>
    <row r="60" spans="2:13" ht="14.1" customHeight="1">
      <c r="B60" s="191"/>
      <c r="C60" s="193" t="s">
        <v>35</v>
      </c>
      <c r="D60" s="389"/>
      <c r="E60" s="278">
        <v>5.1494000000000142</v>
      </c>
      <c r="F60" s="278">
        <v>752.55790000000002</v>
      </c>
      <c r="G60" s="392"/>
      <c r="H60" s="278">
        <v>1112.6522</v>
      </c>
      <c r="I60" s="208"/>
      <c r="J60" s="335"/>
      <c r="L60" s="365"/>
      <c r="M60" s="365"/>
    </row>
    <row r="61" spans="2:13" ht="14.1" customHeight="1" thickBot="1">
      <c r="B61" s="191"/>
      <c r="C61" s="194" t="s">
        <v>39</v>
      </c>
      <c r="D61" s="390"/>
      <c r="E61" s="277"/>
      <c r="F61" s="277">
        <v>96.599199999999996</v>
      </c>
      <c r="G61" s="393"/>
      <c r="H61" s="277">
        <v>47.633499999999998</v>
      </c>
      <c r="I61" s="208"/>
      <c r="J61" s="335"/>
      <c r="L61" s="365"/>
      <c r="M61" s="365"/>
    </row>
    <row r="62" spans="2:13" s="122" customFormat="1" ht="15.6" customHeight="1">
      <c r="B62" s="209"/>
      <c r="C62" s="195" t="s">
        <v>69</v>
      </c>
      <c r="D62" s="303">
        <v>5500</v>
      </c>
      <c r="E62" s="278">
        <f>E63+E64+E65</f>
        <v>29.163000000000125</v>
      </c>
      <c r="F62" s="278">
        <f>F63+F64+F65</f>
        <v>3123.9170999999997</v>
      </c>
      <c r="G62" s="279">
        <f>D62-F62</f>
        <v>2376.0829000000003</v>
      </c>
      <c r="H62" s="278">
        <f>H63+H64+H65</f>
        <v>3113.7080000000001</v>
      </c>
      <c r="I62" s="210"/>
      <c r="J62" s="335"/>
      <c r="K62"/>
      <c r="L62" s="365"/>
      <c r="M62" s="365"/>
    </row>
    <row r="63" spans="2:13" s="24" customFormat="1" ht="14.1" customHeight="1">
      <c r="B63" s="196"/>
      <c r="C63" s="197" t="s">
        <v>40</v>
      </c>
      <c r="D63" s="304"/>
      <c r="E63" s="259">
        <v>10.704600000000028</v>
      </c>
      <c r="F63" s="259">
        <v>1486.1886999999999</v>
      </c>
      <c r="G63" s="280"/>
      <c r="H63" s="259">
        <v>1254.1803</v>
      </c>
      <c r="I63" s="198"/>
      <c r="J63" s="335"/>
      <c r="K63"/>
      <c r="L63" s="365"/>
      <c r="M63" s="365"/>
    </row>
    <row r="64" spans="2:13" s="24" customFormat="1" ht="14.1" customHeight="1">
      <c r="B64" s="196"/>
      <c r="C64" s="197" t="s">
        <v>41</v>
      </c>
      <c r="D64" s="304"/>
      <c r="E64" s="259">
        <v>7.6320000000000618</v>
      </c>
      <c r="F64" s="259">
        <v>1320.6107</v>
      </c>
      <c r="G64" s="280"/>
      <c r="H64" s="259">
        <v>1407.0364999999999</v>
      </c>
      <c r="I64" s="235"/>
      <c r="J64" s="335"/>
      <c r="K64"/>
      <c r="L64" s="365"/>
      <c r="M64" s="365"/>
    </row>
    <row r="65" spans="2:13" s="24" customFormat="1" ht="14.1" customHeight="1" thickBot="1">
      <c r="B65" s="196"/>
      <c r="C65" s="197" t="s">
        <v>42</v>
      </c>
      <c r="D65" s="304"/>
      <c r="E65" s="259">
        <v>10.826400000000035</v>
      </c>
      <c r="F65" s="259">
        <v>317.11770000000001</v>
      </c>
      <c r="G65" s="281"/>
      <c r="H65" s="259">
        <v>452.49119999999999</v>
      </c>
      <c r="I65" s="235"/>
      <c r="J65" s="335"/>
      <c r="K65"/>
      <c r="L65" s="365"/>
      <c r="M65" s="365"/>
    </row>
    <row r="66" spans="2:13" ht="14.1" customHeight="1" thickBot="1">
      <c r="B66" s="162"/>
      <c r="C66" s="199" t="s">
        <v>43</v>
      </c>
      <c r="D66" s="286">
        <v>200</v>
      </c>
      <c r="E66" s="274"/>
      <c r="F66" s="274">
        <v>0.84719999999999995</v>
      </c>
      <c r="G66" s="282">
        <f>D66-F66</f>
        <v>199.15280000000001</v>
      </c>
      <c r="H66" s="274">
        <v>207.09909999999999</v>
      </c>
      <c r="I66" s="204"/>
      <c r="J66" s="335"/>
      <c r="L66" s="365"/>
      <c r="M66" s="365"/>
    </row>
    <row r="67" spans="2:13" ht="14.1" customHeight="1" thickBot="1">
      <c r="B67" s="162"/>
      <c r="C67" s="199" t="s">
        <v>14</v>
      </c>
      <c r="D67" s="286"/>
      <c r="E67" s="274">
        <v>3.3875999999991109</v>
      </c>
      <c r="F67" s="274">
        <v>137.77470000000085</v>
      </c>
      <c r="G67" s="282"/>
      <c r="H67" s="274">
        <v>110.51450000000023</v>
      </c>
      <c r="I67" s="204"/>
      <c r="J67" s="335"/>
      <c r="L67" s="365"/>
      <c r="M67" s="365"/>
    </row>
    <row r="68" spans="2:13" s="3" customFormat="1" ht="14.1" customHeight="1" thickBot="1">
      <c r="B68" s="160"/>
      <c r="C68" s="250" t="s">
        <v>9</v>
      </c>
      <c r="D68" s="297">
        <v>9675</v>
      </c>
      <c r="E68" s="345">
        <f>E59+E60+E61+E62+E66+E67</f>
        <v>54.491299999999342</v>
      </c>
      <c r="F68" s="345">
        <f>F59+F60+F61+F62+F66+F67</f>
        <v>4844.8798000000006</v>
      </c>
      <c r="G68" s="283">
        <f>D68-F68</f>
        <v>4830.1201999999994</v>
      </c>
      <c r="H68" s="347">
        <f>H59+H60+H61+H62+H66+H67</f>
        <v>5321.6242000000002</v>
      </c>
      <c r="I68" s="225"/>
      <c r="J68" s="335"/>
      <c r="K68"/>
      <c r="L68" s="365"/>
      <c r="M68" s="365"/>
    </row>
    <row r="69" spans="2:13" s="3" customFormat="1" ht="19.149999999999999" customHeight="1" thickBot="1">
      <c r="B69" s="205"/>
      <c r="C69" s="394"/>
      <c r="D69" s="394"/>
      <c r="E69" s="394"/>
      <c r="F69" s="201"/>
      <c r="G69" s="201"/>
      <c r="H69" s="234"/>
      <c r="I69" s="206"/>
      <c r="J69" s="207"/>
      <c r="K69"/>
      <c r="L69" s="365"/>
      <c r="M69" s="365"/>
    </row>
    <row r="70" spans="2:13" ht="12" customHeight="1" thickTop="1">
      <c r="B70" s="6"/>
      <c r="C70" s="38"/>
      <c r="D70" s="39"/>
      <c r="E70" s="39"/>
      <c r="F70" s="39"/>
      <c r="G70" s="39"/>
      <c r="H70" s="43"/>
      <c r="I70" s="6"/>
      <c r="J70" s="6"/>
      <c r="L70" s="365"/>
      <c r="M70" s="365"/>
    </row>
    <row r="71" spans="2:13" ht="12" customHeight="1">
      <c r="B71" s="6"/>
      <c r="C71" s="38"/>
      <c r="D71" s="39"/>
      <c r="E71" s="39"/>
      <c r="F71" s="39"/>
      <c r="G71" s="39"/>
      <c r="H71" s="6"/>
      <c r="I71" s="6"/>
      <c r="J71" s="6"/>
      <c r="M71" s="365"/>
    </row>
    <row r="72" spans="2:13" ht="12" customHeight="1">
      <c r="B72" s="6"/>
      <c r="C72" s="38"/>
      <c r="D72" s="39"/>
      <c r="E72" s="39"/>
      <c r="F72" s="39"/>
      <c r="G72" s="39"/>
      <c r="H72" s="6"/>
      <c r="I72" s="6"/>
      <c r="J72" s="6"/>
      <c r="M72" s="365"/>
    </row>
    <row r="73" spans="2:13" ht="17.100000000000001" customHeight="1" thickBot="1">
      <c r="B73" s="7"/>
      <c r="C73" s="77" t="s">
        <v>32</v>
      </c>
      <c r="D73" s="7"/>
      <c r="E73" s="7"/>
      <c r="F73" s="7"/>
      <c r="G73" s="7"/>
      <c r="H73" s="7"/>
      <c r="I73" s="7"/>
      <c r="J73" s="7"/>
      <c r="M73" s="365"/>
    </row>
    <row r="74" spans="2:13" ht="17.100000000000001" customHeight="1" thickTop="1">
      <c r="B74" s="381" t="s">
        <v>1</v>
      </c>
      <c r="C74" s="382"/>
      <c r="D74" s="382"/>
      <c r="E74" s="382"/>
      <c r="F74" s="382"/>
      <c r="G74" s="382"/>
      <c r="H74" s="382"/>
      <c r="I74" s="382"/>
      <c r="J74" s="383"/>
      <c r="M74" s="365"/>
    </row>
    <row r="75" spans="2:13" ht="12" customHeight="1" thickBot="1">
      <c r="B75" s="162"/>
      <c r="C75" s="161"/>
      <c r="D75" s="161"/>
      <c r="E75" s="161"/>
      <c r="F75" s="161"/>
      <c r="G75" s="161"/>
      <c r="H75" s="161"/>
      <c r="I75" s="161"/>
      <c r="J75" s="163"/>
      <c r="M75" s="365"/>
    </row>
    <row r="76" spans="2:13" ht="14.1" customHeight="1" thickBot="1">
      <c r="B76" s="160"/>
      <c r="C76" s="376" t="s">
        <v>2</v>
      </c>
      <c r="D76" s="377"/>
      <c r="E76" s="376" t="s">
        <v>21</v>
      </c>
      <c r="F76" s="384"/>
      <c r="G76" s="376" t="s">
        <v>22</v>
      </c>
      <c r="H76" s="377"/>
      <c r="I76" s="204"/>
      <c r="J76" s="158"/>
      <c r="M76" s="365"/>
    </row>
    <row r="77" spans="2:13" ht="15">
      <c r="B77" s="162"/>
      <c r="C77" s="213" t="s">
        <v>33</v>
      </c>
      <c r="D77" s="221">
        <v>88115</v>
      </c>
      <c r="E77" s="332" t="s">
        <v>5</v>
      </c>
      <c r="F77" s="223">
        <v>33148</v>
      </c>
      <c r="G77" s="331" t="s">
        <v>27</v>
      </c>
      <c r="H77" s="223">
        <v>9735</v>
      </c>
      <c r="I77" s="204"/>
      <c r="J77" s="158"/>
      <c r="M77" s="365"/>
    </row>
    <row r="78" spans="2:13" ht="15">
      <c r="B78" s="162"/>
      <c r="C78" s="213" t="s">
        <v>3</v>
      </c>
      <c r="D78" s="221">
        <v>79115</v>
      </c>
      <c r="E78" s="50" t="s">
        <v>6</v>
      </c>
      <c r="F78" s="221">
        <v>54083</v>
      </c>
      <c r="G78" s="331" t="s">
        <v>70</v>
      </c>
      <c r="H78" s="221">
        <v>40021</v>
      </c>
      <c r="I78" s="204"/>
      <c r="J78" s="158"/>
      <c r="M78" s="365"/>
    </row>
    <row r="79" spans="2:13" ht="15.75" thickBot="1">
      <c r="B79" s="162"/>
      <c r="C79" s="213" t="s">
        <v>34</v>
      </c>
      <c r="D79" s="221">
        <v>11270</v>
      </c>
      <c r="E79" s="50"/>
      <c r="F79" s="333"/>
      <c r="G79" s="331" t="s">
        <v>71</v>
      </c>
      <c r="H79" s="221">
        <v>4327</v>
      </c>
      <c r="I79" s="204"/>
      <c r="J79" s="158"/>
      <c r="M79" s="365"/>
    </row>
    <row r="80" spans="2:13" ht="14.1" customHeight="1" thickBot="1">
      <c r="B80" s="162"/>
      <c r="C80" s="165" t="s">
        <v>37</v>
      </c>
      <c r="D80" s="222">
        <f>SUM(D77:D79)</f>
        <v>178500</v>
      </c>
      <c r="E80" s="166" t="s">
        <v>7</v>
      </c>
      <c r="F80" s="222">
        <f>SUM(F78:F79)</f>
        <v>54083</v>
      </c>
      <c r="G80" s="165" t="s">
        <v>6</v>
      </c>
      <c r="H80" s="222">
        <f>SUM(H77:H79)</f>
        <v>54083</v>
      </c>
      <c r="I80" s="204"/>
      <c r="J80" s="163"/>
      <c r="M80" s="365"/>
    </row>
    <row r="81" spans="1:13" ht="12" customHeight="1">
      <c r="B81" s="162"/>
      <c r="C81" s="168" t="s">
        <v>79</v>
      </c>
      <c r="D81" s="161"/>
      <c r="E81" s="161"/>
      <c r="F81" s="161"/>
      <c r="G81" s="161"/>
      <c r="H81" s="161"/>
      <c r="I81" s="161"/>
      <c r="J81" s="163"/>
      <c r="M81" s="365"/>
    </row>
    <row r="82" spans="1:13" ht="15">
      <c r="B82" s="162"/>
      <c r="C82" s="45"/>
      <c r="D82" s="161"/>
      <c r="E82" s="161"/>
      <c r="F82" s="161"/>
      <c r="G82" s="161"/>
      <c r="H82" s="161"/>
      <c r="I82" s="161"/>
      <c r="J82" s="163"/>
      <c r="M82" s="365"/>
    </row>
    <row r="83" spans="1:13" ht="12" customHeight="1" thickBot="1">
      <c r="B83" s="200"/>
      <c r="C83" s="202"/>
      <c r="D83" s="202"/>
      <c r="E83" s="202"/>
      <c r="F83" s="202"/>
      <c r="G83" s="202"/>
      <c r="H83" s="202"/>
      <c r="I83" s="202"/>
      <c r="J83" s="203"/>
      <c r="M83" s="365"/>
    </row>
    <row r="84" spans="1:13" ht="14.1" customHeight="1" thickTop="1">
      <c r="B84" s="385" t="s">
        <v>8</v>
      </c>
      <c r="C84" s="386"/>
      <c r="D84" s="386"/>
      <c r="E84" s="386"/>
      <c r="F84" s="386"/>
      <c r="G84" s="386"/>
      <c r="H84" s="386"/>
      <c r="I84" s="386"/>
      <c r="J84" s="387"/>
      <c r="M84" s="365"/>
    </row>
    <row r="85" spans="1:13" ht="12" customHeight="1" thickBot="1">
      <c r="B85" s="9"/>
      <c r="C85" s="16"/>
      <c r="D85" s="6"/>
      <c r="E85" s="6"/>
      <c r="F85" s="76"/>
      <c r="G85" s="6"/>
      <c r="H85" s="6"/>
      <c r="I85" s="6"/>
      <c r="J85" s="10"/>
      <c r="M85" s="365"/>
    </row>
    <row r="86" spans="1:13" ht="48.75" customHeight="1" thickBot="1">
      <c r="B86" s="9"/>
      <c r="C86" s="248" t="s">
        <v>20</v>
      </c>
      <c r="D86" s="249" t="s">
        <v>21</v>
      </c>
      <c r="E86" s="246" t="str">
        <f>E20</f>
        <v>LANDET KVANTUM UKE 30</v>
      </c>
      <c r="F86" s="246" t="str">
        <f>F20</f>
        <v>LANDET KVANTUM T.O.M UKE 30</v>
      </c>
      <c r="G86" s="246" t="str">
        <f>H20</f>
        <v>RESTKVOTER</v>
      </c>
      <c r="H86" s="247" t="str">
        <f>I20</f>
        <v>LANDET KVANTUM T.O.M. UKE 30 2013</v>
      </c>
      <c r="I86" s="6"/>
      <c r="J86" s="10"/>
      <c r="M86" s="365"/>
    </row>
    <row r="87" spans="1:13" ht="14.1" customHeight="1">
      <c r="B87" s="9"/>
      <c r="C87" s="244" t="s">
        <v>17</v>
      </c>
      <c r="D87" s="300">
        <f>D89+D88</f>
        <v>33148</v>
      </c>
      <c r="E87" s="300">
        <f>E89+E88</f>
        <v>92.84519999999975</v>
      </c>
      <c r="F87" s="300">
        <f>F88+F89</f>
        <v>14995.188599999999</v>
      </c>
      <c r="G87" s="300">
        <f>G88+G89</f>
        <v>18152.811399999999</v>
      </c>
      <c r="H87" s="352">
        <f>H88+H89</f>
        <v>17801.5229</v>
      </c>
      <c r="I87" s="43"/>
      <c r="J87" s="173"/>
      <c r="L87" s="365"/>
      <c r="M87" s="365"/>
    </row>
    <row r="88" spans="1:13" ht="14.1" customHeight="1">
      <c r="B88" s="9"/>
      <c r="C88" s="239" t="s">
        <v>12</v>
      </c>
      <c r="D88" s="272">
        <v>32398</v>
      </c>
      <c r="E88" s="272">
        <v>92.84519999999975</v>
      </c>
      <c r="F88" s="272">
        <v>14438.186</v>
      </c>
      <c r="G88" s="272">
        <f>D88-F88</f>
        <v>17959.813999999998</v>
      </c>
      <c r="H88" s="353">
        <v>17603.201700000001</v>
      </c>
      <c r="I88" s="204"/>
      <c r="J88" s="173"/>
      <c r="L88" s="365"/>
      <c r="M88" s="365"/>
    </row>
    <row r="89" spans="1:13" ht="14.1" customHeight="1" thickBot="1">
      <c r="B89" s="9"/>
      <c r="C89" s="240" t="s">
        <v>11</v>
      </c>
      <c r="D89" s="273">
        <v>750</v>
      </c>
      <c r="E89" s="273"/>
      <c r="F89" s="273">
        <v>557.00260000000003</v>
      </c>
      <c r="G89" s="273">
        <f>D89-F89</f>
        <v>192.99739999999997</v>
      </c>
      <c r="H89" s="354">
        <v>198.3212</v>
      </c>
      <c r="I89" s="204"/>
      <c r="J89" s="173"/>
      <c r="L89" s="365"/>
      <c r="M89" s="365"/>
    </row>
    <row r="90" spans="1:13" ht="14.1" customHeight="1">
      <c r="B90" s="2"/>
      <c r="C90" s="244" t="s">
        <v>18</v>
      </c>
      <c r="D90" s="285">
        <f>D91+D97+D98</f>
        <v>54083</v>
      </c>
      <c r="E90" s="300">
        <f>E91+E97+E98</f>
        <v>1205.6468999999993</v>
      </c>
      <c r="F90" s="300">
        <f>F91+F97+F98</f>
        <v>34758.526899999997</v>
      </c>
      <c r="G90" s="300">
        <f>G91+G97+G98</f>
        <v>19324.473100000003</v>
      </c>
      <c r="H90" s="352">
        <f>H91+H97+H98</f>
        <v>39557.658499999998</v>
      </c>
      <c r="I90" s="204"/>
      <c r="J90" s="173"/>
      <c r="L90" s="365"/>
      <c r="M90" s="365"/>
    </row>
    <row r="91" spans="1:13" ht="15.75" customHeight="1">
      <c r="B91" s="22"/>
      <c r="C91" s="242" t="s">
        <v>73</v>
      </c>
      <c r="D91" s="288">
        <f>D92+D93+D94+D95+D96</f>
        <v>40021</v>
      </c>
      <c r="E91" s="301">
        <f>E92+E93+E94+E95+E96</f>
        <v>1117.0562</v>
      </c>
      <c r="F91" s="301">
        <f>F92+F93+F94+F95+F96</f>
        <v>28578.841</v>
      </c>
      <c r="G91" s="301">
        <f>G92+G93+G94+G95+G96</f>
        <v>11442.159</v>
      </c>
      <c r="H91" s="355">
        <f>H92+H93+H95+H96</f>
        <v>31780.288399999998</v>
      </c>
      <c r="I91" s="204"/>
      <c r="J91" s="173"/>
      <c r="L91" s="365"/>
      <c r="M91" s="365"/>
    </row>
    <row r="92" spans="1:13" ht="14.1" customHeight="1">
      <c r="A92" s="24"/>
      <c r="B92" s="175"/>
      <c r="C92" s="241" t="s">
        <v>23</v>
      </c>
      <c r="D92" s="304">
        <v>9029</v>
      </c>
      <c r="E92" s="328">
        <v>407.4953000000005</v>
      </c>
      <c r="F92" s="328">
        <v>4593.7429000000002</v>
      </c>
      <c r="G92" s="328">
        <f>D92-F92</f>
        <v>4435.2570999999998</v>
      </c>
      <c r="H92" s="356">
        <v>4755.8599999999997</v>
      </c>
      <c r="I92" s="204"/>
      <c r="J92" s="173"/>
      <c r="L92" s="365"/>
      <c r="M92" s="365"/>
    </row>
    <row r="93" spans="1:13" ht="14.1" customHeight="1">
      <c r="A93" s="24"/>
      <c r="B93" s="175"/>
      <c r="C93" s="241" t="s">
        <v>24</v>
      </c>
      <c r="D93" s="304">
        <v>8324</v>
      </c>
      <c r="E93" s="328">
        <v>244.28159999999934</v>
      </c>
      <c r="F93" s="328">
        <v>7352.0960999999998</v>
      </c>
      <c r="G93" s="328">
        <f t="shared" ref="G93:G99" si="1">D93-F93</f>
        <v>971.90390000000025</v>
      </c>
      <c r="H93" s="356">
        <v>6390.3433999999997</v>
      </c>
      <c r="I93" s="204"/>
      <c r="J93" s="173"/>
      <c r="L93" s="365"/>
      <c r="M93" s="365"/>
    </row>
    <row r="94" spans="1:13" ht="14.1" customHeight="1">
      <c r="A94" s="24"/>
      <c r="B94" s="175"/>
      <c r="C94" s="241" t="s">
        <v>81</v>
      </c>
      <c r="D94" s="304">
        <v>4338</v>
      </c>
      <c r="E94" s="328"/>
      <c r="F94" s="328"/>
      <c r="G94" s="328">
        <f>D94-F94</f>
        <v>4338</v>
      </c>
      <c r="H94" s="356"/>
      <c r="I94" s="204"/>
      <c r="J94" s="173"/>
      <c r="L94" s="365"/>
      <c r="M94" s="365"/>
    </row>
    <row r="95" spans="1:13" ht="14.1" customHeight="1">
      <c r="A95" s="24"/>
      <c r="B95" s="175"/>
      <c r="C95" s="241" t="s">
        <v>25</v>
      </c>
      <c r="D95" s="304">
        <v>11806</v>
      </c>
      <c r="E95" s="328">
        <v>382.74179999999978</v>
      </c>
      <c r="F95" s="328">
        <v>10189.3279</v>
      </c>
      <c r="G95" s="328">
        <f t="shared" si="1"/>
        <v>1616.6720999999998</v>
      </c>
      <c r="H95" s="356">
        <v>12364.573200000001</v>
      </c>
      <c r="I95" s="204"/>
      <c r="J95" s="173"/>
      <c r="L95" s="365"/>
      <c r="M95" s="365"/>
    </row>
    <row r="96" spans="1:13" ht="14.1" customHeight="1">
      <c r="A96" s="24"/>
      <c r="B96" s="175"/>
      <c r="C96" s="241" t="s">
        <v>26</v>
      </c>
      <c r="D96" s="304">
        <v>6524</v>
      </c>
      <c r="E96" s="328">
        <v>82.537500000000364</v>
      </c>
      <c r="F96" s="328">
        <v>6443.6741000000002</v>
      </c>
      <c r="G96" s="328">
        <f t="shared" si="1"/>
        <v>80.32589999999982</v>
      </c>
      <c r="H96" s="356">
        <v>8269.5118000000002</v>
      </c>
      <c r="I96" s="204"/>
      <c r="J96" s="173"/>
      <c r="L96" s="365"/>
      <c r="M96" s="365"/>
    </row>
    <row r="97" spans="1:13" ht="14.1" customHeight="1">
      <c r="B97" s="22"/>
      <c r="C97" s="242" t="s">
        <v>35</v>
      </c>
      <c r="D97" s="288">
        <v>9735</v>
      </c>
      <c r="E97" s="301">
        <v>34.563999999999396</v>
      </c>
      <c r="F97" s="301">
        <v>5049.2030999999997</v>
      </c>
      <c r="G97" s="301">
        <f t="shared" si="1"/>
        <v>4685.7969000000003</v>
      </c>
      <c r="H97" s="355">
        <v>6441.7326000000003</v>
      </c>
      <c r="I97" s="204"/>
      <c r="J97" s="173"/>
      <c r="L97" s="365"/>
      <c r="M97" s="365"/>
    </row>
    <row r="98" spans="1:13" ht="14.1" customHeight="1" thickBot="1">
      <c r="B98" s="22"/>
      <c r="C98" s="243" t="s">
        <v>71</v>
      </c>
      <c r="D98" s="289">
        <v>4327</v>
      </c>
      <c r="E98" s="276">
        <v>54.026699999999892</v>
      </c>
      <c r="F98" s="276">
        <v>1130.4828</v>
      </c>
      <c r="G98" s="276">
        <f t="shared" si="1"/>
        <v>3196.5172000000002</v>
      </c>
      <c r="H98" s="349">
        <v>1335.6375</v>
      </c>
      <c r="I98" s="204"/>
      <c r="J98" s="173"/>
      <c r="L98" s="365"/>
      <c r="M98" s="365"/>
    </row>
    <row r="99" spans="1:13" ht="14.1" customHeight="1" thickBot="1">
      <c r="B99" s="9"/>
      <c r="C99" s="245" t="s">
        <v>13</v>
      </c>
      <c r="D99" s="286">
        <v>584</v>
      </c>
      <c r="E99" s="274"/>
      <c r="F99" s="274">
        <v>53.8414</v>
      </c>
      <c r="G99" s="274">
        <f t="shared" si="1"/>
        <v>530.15859999999998</v>
      </c>
      <c r="H99" s="351">
        <v>842.26670000000001</v>
      </c>
      <c r="I99" s="204"/>
      <c r="J99" s="173"/>
      <c r="L99" s="365"/>
      <c r="M99" s="365"/>
    </row>
    <row r="100" spans="1:13" ht="18" customHeight="1" thickBot="1">
      <c r="B100" s="9"/>
      <c r="C100" s="245" t="s">
        <v>87</v>
      </c>
      <c r="D100" s="286">
        <v>300</v>
      </c>
      <c r="E100" s="274">
        <v>1.1119000000000021</v>
      </c>
      <c r="F100" s="274">
        <v>31.058900000000001</v>
      </c>
      <c r="G100" s="274">
        <f>D100-F100</f>
        <v>268.94110000000001</v>
      </c>
      <c r="H100" s="351">
        <v>38.040100000000002</v>
      </c>
      <c r="I100" s="204"/>
      <c r="J100" s="173"/>
      <c r="L100" s="365"/>
      <c r="M100" s="365"/>
    </row>
    <row r="101" spans="1:13" ht="14.1" customHeight="1" thickBot="1">
      <c r="B101" s="9"/>
      <c r="C101" s="245" t="s">
        <v>14</v>
      </c>
      <c r="D101" s="286"/>
      <c r="E101" s="274">
        <v>20.291600000004109</v>
      </c>
      <c r="F101" s="274">
        <v>34.936800000003132</v>
      </c>
      <c r="G101" s="274"/>
      <c r="H101" s="351">
        <v>124.88530000000173</v>
      </c>
      <c r="I101" s="204"/>
      <c r="J101" s="173"/>
      <c r="L101" s="365"/>
      <c r="M101" s="365"/>
    </row>
    <row r="102" spans="1:13" ht="14.1" customHeight="1" thickBot="1">
      <c r="B102" s="9"/>
      <c r="C102" s="250" t="s">
        <v>9</v>
      </c>
      <c r="D102" s="312">
        <f>D87+D90+D99+D100+D101</f>
        <v>88115</v>
      </c>
      <c r="E102" s="284">
        <f>E87+E90+E99+E100+E101</f>
        <v>1319.8956000000032</v>
      </c>
      <c r="F102" s="284">
        <f>F87+F90+F99+F100+F101</f>
        <v>49873.552600000003</v>
      </c>
      <c r="G102" s="284">
        <f>G87+G90+G99+G100+G101</f>
        <v>38276.3842</v>
      </c>
      <c r="H102" s="357">
        <f>H87+H90+H99+H100+H101</f>
        <v>58364.373500000002</v>
      </c>
      <c r="I102" s="204"/>
      <c r="J102" s="173"/>
      <c r="L102" s="365"/>
      <c r="M102" s="365"/>
    </row>
    <row r="103" spans="1:13" ht="13.5" customHeight="1">
      <c r="B103" s="15"/>
      <c r="C103" s="16" t="s">
        <v>28</v>
      </c>
      <c r="D103" s="262"/>
      <c r="E103" s="262"/>
      <c r="F103" s="263"/>
      <c r="G103" s="263"/>
      <c r="H103" s="264"/>
      <c r="I103" s="126"/>
      <c r="J103" s="17"/>
      <c r="L103" s="365"/>
      <c r="M103" s="365"/>
    </row>
    <row r="104" spans="1:13" ht="13.5" customHeight="1">
      <c r="B104" s="15"/>
      <c r="C104" s="45" t="s">
        <v>80</v>
      </c>
      <c r="D104" s="26"/>
      <c r="E104" s="26"/>
      <c r="F104" s="140"/>
      <c r="G104" s="140"/>
      <c r="H104" s="126"/>
      <c r="I104" s="126"/>
      <c r="J104" s="17"/>
      <c r="L104" s="365"/>
      <c r="M104" s="365"/>
    </row>
    <row r="105" spans="1:13" s="86" customFormat="1" ht="13.5" customHeight="1">
      <c r="B105" s="167"/>
      <c r="C105" s="271" t="s">
        <v>101</v>
      </c>
      <c r="D105" s="176"/>
      <c r="E105" s="176"/>
      <c r="F105" s="224"/>
      <c r="G105" s="224"/>
      <c r="H105" s="211"/>
      <c r="I105" s="211"/>
      <c r="J105" s="169"/>
      <c r="K105"/>
      <c r="M105" s="365"/>
    </row>
    <row r="106" spans="1:13" ht="12" customHeight="1" thickBot="1">
      <c r="B106" s="27"/>
      <c r="C106" s="28"/>
      <c r="D106" s="28"/>
      <c r="E106" s="28"/>
      <c r="F106" s="142"/>
      <c r="G106" s="142"/>
      <c r="H106" s="142"/>
      <c r="I106" s="28"/>
      <c r="J106" s="29"/>
      <c r="M106" s="365"/>
    </row>
    <row r="107" spans="1:13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"/>
      <c r="M107" s="365"/>
    </row>
    <row r="108" spans="1:13" ht="12" customHeight="1">
      <c r="M108" s="365"/>
    </row>
    <row r="109" spans="1:13" s="46" customFormat="1" ht="17.100000000000001" customHeight="1" thickBot="1">
      <c r="A109" s="95"/>
      <c r="C109" s="78" t="s">
        <v>44</v>
      </c>
      <c r="I109" s="95"/>
      <c r="K109"/>
      <c r="M109" s="365"/>
    </row>
    <row r="110" spans="1:13" ht="17.100000000000001" customHeight="1" thickTop="1">
      <c r="B110" s="381" t="s">
        <v>1</v>
      </c>
      <c r="C110" s="382"/>
      <c r="D110" s="382"/>
      <c r="E110" s="382"/>
      <c r="F110" s="382"/>
      <c r="G110" s="382"/>
      <c r="H110" s="382"/>
      <c r="I110" s="382"/>
      <c r="J110" s="383"/>
      <c r="M110" s="365"/>
    </row>
    <row r="111" spans="1:13" ht="14.1" customHeight="1" thickBot="1">
      <c r="B111" s="9"/>
      <c r="C111" s="6"/>
      <c r="D111" s="6"/>
      <c r="E111" s="6"/>
      <c r="F111" s="6"/>
      <c r="G111" s="6"/>
      <c r="H111" s="47"/>
      <c r="I111" s="96"/>
      <c r="J111" s="48"/>
      <c r="M111" s="365"/>
    </row>
    <row r="112" spans="1:13" ht="14.1" customHeight="1" thickBot="1">
      <c r="B112" s="2"/>
      <c r="C112" s="376" t="s">
        <v>2</v>
      </c>
      <c r="D112" s="377"/>
      <c r="E112" s="376" t="s">
        <v>21</v>
      </c>
      <c r="F112" s="377"/>
      <c r="G112" s="376" t="s">
        <v>22</v>
      </c>
      <c r="H112" s="377"/>
      <c r="I112" s="43"/>
      <c r="J112" s="1"/>
      <c r="M112" s="365"/>
    </row>
    <row r="113" spans="2:13" ht="14.1" customHeight="1">
      <c r="B113" s="9"/>
      <c r="C113" s="12" t="s">
        <v>33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48"/>
      <c r="M113" s="365"/>
    </row>
    <row r="114" spans="2:13" ht="14.1" customHeight="1">
      <c r="B114" s="9"/>
      <c r="C114" s="12" t="s">
        <v>3</v>
      </c>
      <c r="D114" s="128">
        <v>12000</v>
      </c>
      <c r="E114" s="12" t="s">
        <v>6</v>
      </c>
      <c r="F114" s="128">
        <v>38000</v>
      </c>
      <c r="G114" s="164" t="s">
        <v>70</v>
      </c>
      <c r="H114" s="128">
        <v>28500</v>
      </c>
      <c r="I114" s="43"/>
      <c r="J114" s="10"/>
      <c r="M114" s="365"/>
    </row>
    <row r="115" spans="2:13" ht="14.1" customHeight="1" thickBot="1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10"/>
      <c r="M115" s="365"/>
    </row>
    <row r="116" spans="2:13" ht="14.1" customHeight="1" thickBot="1">
      <c r="B116" s="9"/>
      <c r="C116" s="13" t="s">
        <v>37</v>
      </c>
      <c r="D116" s="129">
        <f>SUM(D113:D115)</f>
        <v>119000</v>
      </c>
      <c r="E116" s="14" t="s">
        <v>7</v>
      </c>
      <c r="F116" s="129">
        <f>SUM(F113:F115)</f>
        <v>100000</v>
      </c>
      <c r="G116" s="13" t="s">
        <v>6</v>
      </c>
      <c r="H116" s="129">
        <f>SUM(H113:H115)</f>
        <v>38000</v>
      </c>
      <c r="I116" s="43"/>
      <c r="J116" s="10"/>
      <c r="M116" s="365"/>
    </row>
    <row r="117" spans="2:13" s="18" customFormat="1" ht="12" customHeight="1">
      <c r="B117" s="15"/>
      <c r="C117" s="168" t="s">
        <v>90</v>
      </c>
      <c r="D117" s="16"/>
      <c r="E117" s="16"/>
      <c r="F117" s="16"/>
      <c r="G117" s="16"/>
      <c r="H117" s="16"/>
      <c r="I117" s="16"/>
      <c r="J117" s="17"/>
      <c r="K117"/>
      <c r="M117" s="365"/>
    </row>
    <row r="118" spans="2:13" ht="12" customHeight="1" thickBot="1">
      <c r="B118" s="19"/>
      <c r="C118" s="20"/>
      <c r="D118" s="20"/>
      <c r="E118" s="20"/>
      <c r="F118" s="20"/>
      <c r="G118" s="20"/>
      <c r="H118" s="20"/>
      <c r="I118" s="20"/>
      <c r="J118" s="21"/>
      <c r="M118" s="365"/>
    </row>
    <row r="119" spans="2:13" ht="17.100000000000001" customHeight="1">
      <c r="B119" s="378" t="s">
        <v>8</v>
      </c>
      <c r="C119" s="379"/>
      <c r="D119" s="379"/>
      <c r="E119" s="379"/>
      <c r="F119" s="379"/>
      <c r="G119" s="379"/>
      <c r="H119" s="379"/>
      <c r="I119" s="379"/>
      <c r="J119" s="380"/>
      <c r="M119" s="365"/>
    </row>
    <row r="120" spans="2:13" ht="14.1" customHeight="1" thickBot="1">
      <c r="B120" s="9"/>
      <c r="C120" s="16"/>
      <c r="D120" s="6"/>
      <c r="E120" s="6"/>
      <c r="F120" s="6"/>
      <c r="G120" s="6"/>
      <c r="H120" s="6"/>
      <c r="I120" s="6"/>
      <c r="J120" s="10"/>
      <c r="M120" s="365"/>
    </row>
    <row r="121" spans="2:13" s="3" customFormat="1" ht="47.25" customHeight="1" thickBot="1">
      <c r="B121" s="2"/>
      <c r="C121" s="248" t="s">
        <v>20</v>
      </c>
      <c r="D121" s="302" t="s">
        <v>21</v>
      </c>
      <c r="E121" s="334" t="str">
        <f>E20</f>
        <v>LANDET KVANTUM UKE 30</v>
      </c>
      <c r="F121" s="246" t="str">
        <f>F20</f>
        <v>LANDET KVANTUM T.O.M UKE 30</v>
      </c>
      <c r="G121" s="246" t="str">
        <f>H20</f>
        <v>RESTKVOTER</v>
      </c>
      <c r="H121" s="247" t="str">
        <f>I20</f>
        <v>LANDET KVANTUM T.O.M. UKE 30 2013</v>
      </c>
      <c r="I121" s="4"/>
      <c r="J121" s="1"/>
      <c r="K121"/>
      <c r="M121" s="365"/>
    </row>
    <row r="122" spans="2:13" s="86" customFormat="1" ht="14.1" customHeight="1">
      <c r="B122" s="9"/>
      <c r="C122" s="192" t="s">
        <v>17</v>
      </c>
      <c r="D122" s="313">
        <f>D123+D124+D125</f>
        <v>37000</v>
      </c>
      <c r="E122" s="322">
        <f>E123+E124+E125</f>
        <v>-6.4069999999992433</v>
      </c>
      <c r="F122" s="322">
        <f>F123+F124+F125</f>
        <v>29258.429499999998</v>
      </c>
      <c r="G122" s="322">
        <f>G123+G124+G125</f>
        <v>7741.5705000000007</v>
      </c>
      <c r="H122" s="344">
        <f>H123+H124+H125</f>
        <v>24987.088</v>
      </c>
      <c r="I122" s="204"/>
      <c r="J122" s="173"/>
      <c r="K122"/>
      <c r="L122" s="365"/>
      <c r="M122" s="365"/>
    </row>
    <row r="123" spans="2:13" ht="14.1" customHeight="1">
      <c r="B123" s="9"/>
      <c r="C123" s="239" t="s">
        <v>12</v>
      </c>
      <c r="D123" s="314">
        <v>29600</v>
      </c>
      <c r="E123" s="320">
        <v>-6.4069999999992433</v>
      </c>
      <c r="F123" s="320">
        <v>24172.871999999999</v>
      </c>
      <c r="G123" s="320">
        <f>D123-F123</f>
        <v>5427.1280000000006</v>
      </c>
      <c r="H123" s="336">
        <v>21280.579600000001</v>
      </c>
      <c r="I123" s="43"/>
      <c r="J123" s="173"/>
      <c r="L123" s="365"/>
      <c r="M123" s="365"/>
    </row>
    <row r="124" spans="2:13" ht="14.1" customHeight="1">
      <c r="B124" s="9"/>
      <c r="C124" s="239" t="s">
        <v>11</v>
      </c>
      <c r="D124" s="314">
        <v>6900</v>
      </c>
      <c r="E124" s="320"/>
      <c r="F124" s="320">
        <v>5085.5574999999999</v>
      </c>
      <c r="G124" s="320">
        <f>D124-F124</f>
        <v>1814.4425000000001</v>
      </c>
      <c r="H124" s="336">
        <v>3706.5084000000002</v>
      </c>
      <c r="I124" s="43"/>
      <c r="J124" s="173"/>
      <c r="L124" s="365"/>
      <c r="M124" s="365"/>
    </row>
    <row r="125" spans="2:13" ht="14.1" customHeight="1" thickBot="1">
      <c r="B125" s="9"/>
      <c r="C125" s="240" t="s">
        <v>46</v>
      </c>
      <c r="D125" s="315">
        <v>500</v>
      </c>
      <c r="E125" s="324"/>
      <c r="F125" s="324"/>
      <c r="G125" s="324">
        <f>D125-F125</f>
        <v>500</v>
      </c>
      <c r="H125" s="337"/>
      <c r="I125" s="43"/>
      <c r="J125" s="173"/>
      <c r="L125" s="365"/>
      <c r="M125" s="365"/>
    </row>
    <row r="126" spans="2:13" s="122" customFormat="1" ht="14.1" customHeight="1" thickBot="1">
      <c r="B126" s="124"/>
      <c r="C126" s="51" t="s">
        <v>45</v>
      </c>
      <c r="D126" s="316">
        <v>25000</v>
      </c>
      <c r="E126" s="323">
        <v>121.21399999999994</v>
      </c>
      <c r="F126" s="323">
        <v>24417.853199999998</v>
      </c>
      <c r="G126" s="323">
        <f>D126-F126</f>
        <v>582.14680000000226</v>
      </c>
      <c r="H126" s="338">
        <v>28322.405599999998</v>
      </c>
      <c r="I126" s="125"/>
      <c r="J126" s="173"/>
      <c r="K126"/>
      <c r="L126" s="365"/>
      <c r="M126" s="365"/>
    </row>
    <row r="127" spans="2:13" s="86" customFormat="1" ht="14.1" customHeight="1" thickBot="1">
      <c r="B127" s="9"/>
      <c r="C127" s="199" t="s">
        <v>18</v>
      </c>
      <c r="D127" s="317">
        <f>D128+D133+D136</f>
        <v>38000</v>
      </c>
      <c r="E127" s="326">
        <f>E128+E133+E136</f>
        <v>171.97610000000122</v>
      </c>
      <c r="F127" s="326">
        <f>F136+F133+F128</f>
        <v>26442.655899999998</v>
      </c>
      <c r="G127" s="326">
        <f>D127-F127</f>
        <v>11557.344100000002</v>
      </c>
      <c r="H127" s="339">
        <f>H133+H136+H128</f>
        <v>23133.8174</v>
      </c>
      <c r="I127" s="6"/>
      <c r="J127" s="173"/>
      <c r="K127"/>
      <c r="L127" s="365"/>
      <c r="M127" s="365"/>
    </row>
    <row r="128" spans="2:13" ht="15.75" customHeight="1">
      <c r="B128" s="2"/>
      <c r="C128" s="52" t="s">
        <v>73</v>
      </c>
      <c r="D128" s="318">
        <f>D129+D130+D131+D132</f>
        <v>28500</v>
      </c>
      <c r="E128" s="325">
        <f>E129+E130+E131+E132</f>
        <v>136.13060000000087</v>
      </c>
      <c r="F128" s="325">
        <f>F129+F130+F132+F131</f>
        <v>19612.3681</v>
      </c>
      <c r="G128" s="325">
        <f>G129+G130+G131+G132</f>
        <v>8887.6319000000003</v>
      </c>
      <c r="H128" s="340">
        <f>H129+H130+H131+H132</f>
        <v>16827.693199999998</v>
      </c>
      <c r="I128" s="4"/>
      <c r="J128" s="173"/>
      <c r="L128" s="365"/>
      <c r="M128" s="365"/>
    </row>
    <row r="129" spans="2:13" s="24" customFormat="1" ht="14.1" customHeight="1">
      <c r="B129" s="53"/>
      <c r="C129" s="241" t="s">
        <v>23</v>
      </c>
      <c r="D129" s="329">
        <v>8065</v>
      </c>
      <c r="E129" s="330">
        <v>34.885099999999966</v>
      </c>
      <c r="F129" s="330">
        <v>1823.5066999999999</v>
      </c>
      <c r="G129" s="330">
        <f t="shared" ref="G129:G134" si="2">D129-F129</f>
        <v>6241.4933000000001</v>
      </c>
      <c r="H129" s="341">
        <v>2442.1891999999998</v>
      </c>
      <c r="I129" s="54"/>
      <c r="J129" s="173"/>
      <c r="K129"/>
      <c r="L129" s="365"/>
      <c r="M129" s="365"/>
    </row>
    <row r="130" spans="2:13" s="24" customFormat="1" ht="14.1" customHeight="1">
      <c r="B130" s="175"/>
      <c r="C130" s="241" t="s">
        <v>24</v>
      </c>
      <c r="D130" s="329">
        <v>7410</v>
      </c>
      <c r="E130" s="330">
        <v>23.539900000000671</v>
      </c>
      <c r="F130" s="330">
        <v>6331.1733000000004</v>
      </c>
      <c r="G130" s="330">
        <f t="shared" si="2"/>
        <v>1078.8266999999996</v>
      </c>
      <c r="H130" s="341">
        <v>6223.2094999999999</v>
      </c>
      <c r="I130" s="181"/>
      <c r="J130" s="173"/>
      <c r="K130"/>
      <c r="L130" s="365"/>
      <c r="M130" s="365"/>
    </row>
    <row r="131" spans="2:13" s="24" customFormat="1" ht="14.1" customHeight="1">
      <c r="B131" s="175"/>
      <c r="C131" s="241" t="s">
        <v>25</v>
      </c>
      <c r="D131" s="329">
        <v>7382</v>
      </c>
      <c r="E131" s="330">
        <v>77.705600000000231</v>
      </c>
      <c r="F131" s="330">
        <v>6175.9479000000001</v>
      </c>
      <c r="G131" s="330">
        <f t="shared" si="2"/>
        <v>1206.0520999999999</v>
      </c>
      <c r="H131" s="341">
        <v>3918.0063</v>
      </c>
      <c r="I131" s="181"/>
      <c r="J131" s="173"/>
      <c r="K131"/>
      <c r="L131" s="365"/>
      <c r="M131" s="365"/>
    </row>
    <row r="132" spans="2:13" s="24" customFormat="1" ht="14.1" customHeight="1">
      <c r="B132" s="175"/>
      <c r="C132" s="241" t="s">
        <v>26</v>
      </c>
      <c r="D132" s="329">
        <v>5643</v>
      </c>
      <c r="E132" s="330"/>
      <c r="F132" s="330">
        <v>5281.7402000000002</v>
      </c>
      <c r="G132" s="330">
        <f t="shared" si="2"/>
        <v>361.25979999999981</v>
      </c>
      <c r="H132" s="341">
        <v>4244.2882</v>
      </c>
      <c r="I132" s="181"/>
      <c r="J132" s="173"/>
      <c r="K132"/>
      <c r="L132" s="365"/>
      <c r="M132" s="365"/>
    </row>
    <row r="133" spans="2:13" s="25" customFormat="1" ht="14.1" customHeight="1">
      <c r="B133" s="22"/>
      <c r="C133" s="242" t="s">
        <v>19</v>
      </c>
      <c r="D133" s="319">
        <f>D134+D135</f>
        <v>4180</v>
      </c>
      <c r="E133" s="321">
        <f>E134+E135</f>
        <v>3.9488000000001193</v>
      </c>
      <c r="F133" s="321">
        <f>F135+F134</f>
        <v>4213.1178</v>
      </c>
      <c r="G133" s="321">
        <f t="shared" si="2"/>
        <v>-33.117799999999988</v>
      </c>
      <c r="H133" s="342">
        <f>H134+H135</f>
        <v>3425.7779999999998</v>
      </c>
      <c r="I133" s="44"/>
      <c r="J133" s="173"/>
      <c r="K133"/>
      <c r="L133" s="365"/>
      <c r="M133" s="365"/>
    </row>
    <row r="134" spans="2:13" ht="14.1" customHeight="1">
      <c r="B134" s="9"/>
      <c r="C134" s="241" t="s">
        <v>47</v>
      </c>
      <c r="D134" s="287">
        <v>3680</v>
      </c>
      <c r="E134" s="275">
        <v>3.9488000000001193</v>
      </c>
      <c r="F134" s="275">
        <v>4213.1178</v>
      </c>
      <c r="G134" s="275">
        <f t="shared" si="2"/>
        <v>-533.11779999999999</v>
      </c>
      <c r="H134" s="348">
        <v>3425.7779999999998</v>
      </c>
      <c r="I134" s="6"/>
      <c r="J134" s="173"/>
      <c r="L134" s="365"/>
      <c r="M134" s="365"/>
    </row>
    <row r="135" spans="2:13" ht="14.1" customHeight="1">
      <c r="B135" s="22"/>
      <c r="C135" s="241" t="s">
        <v>48</v>
      </c>
      <c r="D135" s="287">
        <v>500</v>
      </c>
      <c r="E135" s="275"/>
      <c r="F135" s="275"/>
      <c r="G135" s="275"/>
      <c r="H135" s="348"/>
      <c r="I135" s="44"/>
      <c r="J135" s="173"/>
      <c r="L135" s="365"/>
      <c r="M135" s="365"/>
    </row>
    <row r="136" spans="2:13" ht="14.1" customHeight="1" thickBot="1">
      <c r="B136" s="9"/>
      <c r="C136" s="243" t="s">
        <v>75</v>
      </c>
      <c r="D136" s="289">
        <v>5320</v>
      </c>
      <c r="E136" s="276">
        <v>31.896700000000237</v>
      </c>
      <c r="F136" s="276">
        <v>2617.17</v>
      </c>
      <c r="G136" s="276">
        <f>D136-F136</f>
        <v>2702.83</v>
      </c>
      <c r="H136" s="349">
        <v>2880.3462</v>
      </c>
      <c r="I136" s="6"/>
      <c r="J136" s="173"/>
      <c r="L136" s="365"/>
      <c r="M136" s="365"/>
    </row>
    <row r="137" spans="2:13" s="86" customFormat="1" ht="14.1" customHeight="1" thickBot="1">
      <c r="B137" s="9"/>
      <c r="C137" s="127" t="s">
        <v>13</v>
      </c>
      <c r="D137" s="290">
        <v>163</v>
      </c>
      <c r="E137" s="277"/>
      <c r="F137" s="277">
        <v>5.4199000000000002</v>
      </c>
      <c r="G137" s="277">
        <f>D137-F137</f>
        <v>157.58009999999999</v>
      </c>
      <c r="H137" s="350">
        <v>619.97159999999997</v>
      </c>
      <c r="I137" s="6"/>
      <c r="J137" s="173"/>
      <c r="K137"/>
      <c r="L137" s="365"/>
      <c r="M137" s="365"/>
    </row>
    <row r="138" spans="2:13" s="86" customFormat="1" ht="15.75" customHeight="1" thickBot="1">
      <c r="B138" s="9"/>
      <c r="C138" s="199" t="s">
        <v>88</v>
      </c>
      <c r="D138" s="286">
        <v>2000</v>
      </c>
      <c r="E138" s="274"/>
      <c r="F138" s="274">
        <v>150.51159999999999</v>
      </c>
      <c r="G138" s="274">
        <f>D138-F138</f>
        <v>1849.4884</v>
      </c>
      <c r="H138" s="351">
        <v>151.26910000000001</v>
      </c>
      <c r="I138" s="6"/>
      <c r="J138" s="173"/>
      <c r="K138"/>
      <c r="L138" s="365"/>
      <c r="M138" s="365"/>
    </row>
    <row r="139" spans="2:13" s="86" customFormat="1" ht="14.1" customHeight="1" thickBot="1">
      <c r="B139" s="9"/>
      <c r="C139" s="199" t="s">
        <v>49</v>
      </c>
      <c r="D139" s="286">
        <v>350</v>
      </c>
      <c r="E139" s="274"/>
      <c r="F139" s="274">
        <v>299.69799999999998</v>
      </c>
      <c r="G139" s="274">
        <v>350</v>
      </c>
      <c r="H139" s="351">
        <v>88.683999999999997</v>
      </c>
      <c r="I139" s="43"/>
      <c r="J139" s="173"/>
      <c r="K139"/>
      <c r="L139" s="365"/>
      <c r="M139" s="365"/>
    </row>
    <row r="140" spans="2:13" s="86" customFormat="1" ht="14.1" customHeight="1" thickBot="1">
      <c r="B140" s="9"/>
      <c r="C140" s="199" t="s">
        <v>14</v>
      </c>
      <c r="D140" s="286"/>
      <c r="E140" s="274"/>
      <c r="F140" s="274">
        <v>50.40559999999823</v>
      </c>
      <c r="G140" s="274">
        <f>D140-F140</f>
        <v>-50.40559999999823</v>
      </c>
      <c r="H140" s="351">
        <v>243.58460000000196</v>
      </c>
      <c r="I140" s="161"/>
      <c r="J140" s="173"/>
      <c r="K140"/>
      <c r="L140" s="365"/>
      <c r="M140" s="365"/>
    </row>
    <row r="141" spans="2:13" s="3" customFormat="1" ht="14.1" customHeight="1" thickBot="1">
      <c r="B141" s="2"/>
      <c r="C141" s="37" t="s">
        <v>9</v>
      </c>
      <c r="D141" s="312">
        <f>D122+D126+D127+D137+D138+D139+D140</f>
        <v>102513</v>
      </c>
      <c r="E141" s="327">
        <f>E122+E126+E127+E137+E138+E139+E140</f>
        <v>286.78310000000192</v>
      </c>
      <c r="F141" s="327">
        <f>F122+F126+F127+F137+F138+F139+F140</f>
        <v>80624.973699999988</v>
      </c>
      <c r="G141" s="327">
        <f>G122+G126+G127+G137+G138+G139+G140</f>
        <v>22187.724300000005</v>
      </c>
      <c r="H141" s="343">
        <f>H122+H126+H127+H137+H138+H139+H140</f>
        <v>77546.820300000007</v>
      </c>
      <c r="I141" s="141"/>
      <c r="J141" s="173"/>
      <c r="K141"/>
      <c r="L141" s="365"/>
      <c r="M141" s="365"/>
    </row>
    <row r="142" spans="2:13" s="3" customFormat="1" ht="14.25" customHeight="1">
      <c r="B142" s="2"/>
      <c r="C142" s="16" t="s">
        <v>28</v>
      </c>
      <c r="D142" s="39"/>
      <c r="E142" s="39"/>
      <c r="F142" s="39"/>
      <c r="G142" s="39"/>
      <c r="H142" s="141"/>
      <c r="I142" s="225"/>
      <c r="J142" s="1"/>
      <c r="K142"/>
      <c r="L142" s="365"/>
      <c r="M142" s="365"/>
    </row>
    <row r="143" spans="2:13" s="3" customFormat="1" ht="14.25" customHeight="1">
      <c r="B143" s="2"/>
      <c r="C143" s="271" t="s">
        <v>89</v>
      </c>
      <c r="D143" s="39"/>
      <c r="E143" s="39"/>
      <c r="F143" s="39"/>
      <c r="G143" s="39"/>
      <c r="H143" s="141"/>
      <c r="I143" s="4"/>
      <c r="J143" s="84"/>
      <c r="K143"/>
      <c r="L143" s="365"/>
      <c r="M143" s="365"/>
    </row>
    <row r="144" spans="2:13" ht="12" customHeight="1" thickBot="1">
      <c r="B144" s="40"/>
      <c r="C144" s="55"/>
      <c r="D144" s="56"/>
      <c r="E144" s="56"/>
      <c r="F144" s="56"/>
      <c r="G144" s="56"/>
      <c r="H144" s="41"/>
      <c r="I144" s="93"/>
      <c r="J144" s="42"/>
      <c r="L144" s="365"/>
      <c r="M144" s="365"/>
    </row>
    <row r="145" spans="1:13" ht="12" customHeight="1" thickTop="1">
      <c r="B145" s="6"/>
      <c r="C145" s="30"/>
      <c r="D145" s="31"/>
      <c r="E145" s="31"/>
      <c r="F145" s="31"/>
      <c r="G145" s="31"/>
      <c r="H145" s="6"/>
      <c r="I145" s="6"/>
      <c r="J145" s="6"/>
      <c r="L145" s="365"/>
      <c r="M145" s="365"/>
    </row>
    <row r="146" spans="1:13" ht="12" customHeight="1">
      <c r="B146" s="6"/>
      <c r="C146" s="30"/>
      <c r="D146" s="31"/>
      <c r="E146" s="31"/>
      <c r="F146" s="31"/>
      <c r="G146" s="31"/>
      <c r="H146" s="6"/>
      <c r="I146" s="6"/>
      <c r="J146" s="6"/>
      <c r="L146" s="365"/>
      <c r="M146" s="365"/>
    </row>
    <row r="147" spans="1:13" ht="14.1" customHeight="1">
      <c r="L147" s="365"/>
      <c r="M147" s="365"/>
    </row>
    <row r="148" spans="1:13" s="46" customFormat="1" ht="17.100000000000001" customHeight="1" thickBot="1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57"/>
      <c r="K148"/>
      <c r="L148" s="365"/>
      <c r="M148" s="365"/>
    </row>
    <row r="149" spans="1:13" ht="17.100000000000001" customHeight="1" thickTop="1">
      <c r="B149" s="373" t="s">
        <v>1</v>
      </c>
      <c r="C149" s="374"/>
      <c r="D149" s="374"/>
      <c r="E149" s="374"/>
      <c r="F149" s="374"/>
      <c r="G149" s="374"/>
      <c r="H149" s="374"/>
      <c r="I149" s="374"/>
      <c r="J149" s="375"/>
      <c r="L149" s="365"/>
      <c r="M149" s="365"/>
    </row>
    <row r="150" spans="1:13" ht="14.1" customHeight="1" thickBot="1">
      <c r="B150" s="58"/>
      <c r="C150" s="47"/>
      <c r="D150" s="47"/>
      <c r="E150" s="47"/>
      <c r="F150" s="47"/>
      <c r="G150" s="47"/>
      <c r="H150" s="47"/>
      <c r="I150" s="96"/>
      <c r="J150" s="48"/>
      <c r="L150" s="365"/>
      <c r="M150" s="365"/>
    </row>
    <row r="151" spans="1:13" s="3" customFormat="1" ht="18" customHeight="1" thickBot="1">
      <c r="B151" s="32"/>
      <c r="C151" s="371" t="s">
        <v>2</v>
      </c>
      <c r="D151" s="372"/>
      <c r="E151" s="371" t="s">
        <v>63</v>
      </c>
      <c r="F151" s="372"/>
      <c r="G151" s="371" t="s">
        <v>64</v>
      </c>
      <c r="H151" s="372"/>
      <c r="I151" s="99"/>
      <c r="J151" s="34"/>
      <c r="K151"/>
      <c r="L151" s="365"/>
      <c r="M151" s="365"/>
    </row>
    <row r="152" spans="1:13" ht="19.5" customHeight="1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36"/>
      <c r="L152" s="365"/>
      <c r="M152" s="365"/>
    </row>
    <row r="153" spans="1:13" ht="14.1" customHeight="1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36"/>
      <c r="L153" s="365"/>
      <c r="M153" s="365"/>
    </row>
    <row r="154" spans="1:13" ht="14.1" customHeight="1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63"/>
      <c r="L154" s="365"/>
      <c r="M154" s="365"/>
    </row>
    <row r="155" spans="1:13" ht="14.1" customHeight="1" thickBot="1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63"/>
      <c r="L155" s="365"/>
      <c r="M155" s="365"/>
    </row>
    <row r="156" spans="1:13" ht="14.1" customHeight="1" thickBot="1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63"/>
      <c r="L156" s="365"/>
      <c r="M156" s="365"/>
    </row>
    <row r="157" spans="1:13" ht="12.95" customHeight="1">
      <c r="B157" s="58"/>
      <c r="C157" s="18" t="s">
        <v>94</v>
      </c>
      <c r="D157" s="62"/>
      <c r="E157" s="62"/>
      <c r="F157" s="62"/>
      <c r="G157" s="67"/>
      <c r="H157" s="62"/>
      <c r="I157" s="99"/>
      <c r="J157" s="63"/>
      <c r="L157" s="365"/>
      <c r="M157" s="365"/>
    </row>
    <row r="158" spans="1:13" s="6" customFormat="1" ht="12.95" customHeight="1">
      <c r="B158" s="58"/>
      <c r="C158" s="102" t="s">
        <v>82</v>
      </c>
      <c r="D158" s="47"/>
      <c r="E158" s="47"/>
      <c r="F158" s="47"/>
      <c r="G158" s="47"/>
      <c r="H158" s="47"/>
      <c r="I158" s="96"/>
      <c r="J158" s="48"/>
      <c r="K158"/>
      <c r="L158" s="365"/>
      <c r="M158" s="365"/>
    </row>
    <row r="159" spans="1:13" s="6" customFormat="1" ht="12.95" customHeight="1">
      <c r="B159" s="58"/>
      <c r="C159" s="68"/>
      <c r="D159" s="47"/>
      <c r="E159" s="47"/>
      <c r="F159" s="47"/>
      <c r="G159" s="47"/>
      <c r="H159" s="47"/>
      <c r="I159" s="96"/>
      <c r="J159" s="48"/>
      <c r="K159"/>
      <c r="L159" s="365"/>
      <c r="M159" s="365"/>
    </row>
    <row r="160" spans="1:13" ht="12.95" customHeight="1" thickBot="1">
      <c r="B160" s="58"/>
      <c r="C160" s="35"/>
      <c r="D160" s="47"/>
      <c r="E160" s="47"/>
      <c r="F160" s="47"/>
      <c r="G160" s="47"/>
      <c r="H160" s="47"/>
      <c r="I160" s="96"/>
      <c r="J160" s="48"/>
      <c r="L160" s="365"/>
      <c r="M160" s="365"/>
    </row>
    <row r="161" spans="1:13" ht="18" customHeight="1">
      <c r="B161" s="368" t="s">
        <v>8</v>
      </c>
      <c r="C161" s="369"/>
      <c r="D161" s="369"/>
      <c r="E161" s="369"/>
      <c r="F161" s="369"/>
      <c r="G161" s="369"/>
      <c r="H161" s="369"/>
      <c r="I161" s="369"/>
      <c r="J161" s="370"/>
      <c r="L161" s="365"/>
      <c r="M161" s="365"/>
    </row>
    <row r="162" spans="1:13" ht="18" customHeight="1" thickBot="1">
      <c r="B162" s="69"/>
      <c r="C162" s="70"/>
      <c r="D162" s="70"/>
      <c r="E162" s="70"/>
      <c r="F162" s="70"/>
      <c r="G162" s="70"/>
      <c r="H162" s="70"/>
      <c r="I162" s="104"/>
      <c r="J162" s="71"/>
      <c r="L162" s="365"/>
      <c r="M162" s="365"/>
    </row>
    <row r="163" spans="1:13" ht="48" customHeight="1" thickBot="1">
      <c r="A163" s="3"/>
      <c r="B163" s="32"/>
      <c r="C163" s="146" t="s">
        <v>20</v>
      </c>
      <c r="D163" s="145" t="s">
        <v>21</v>
      </c>
      <c r="E163" s="85" t="str">
        <f>E20</f>
        <v>LANDET KVANTUM UKE 30</v>
      </c>
      <c r="F163" s="85" t="str">
        <f>F20</f>
        <v>LANDET KVANTUM T.O.M UKE 30</v>
      </c>
      <c r="G163" s="85" t="str">
        <f>H20</f>
        <v>RESTKVOTER</v>
      </c>
      <c r="H163" s="117" t="str">
        <f>I20</f>
        <v>LANDET KVANTUM T.O.M. UKE 30 2013</v>
      </c>
      <c r="I163" s="89"/>
      <c r="J163" s="34"/>
      <c r="L163" s="365"/>
      <c r="M163" s="365"/>
    </row>
    <row r="164" spans="1:13" ht="14.1" customHeight="1">
      <c r="B164" s="58"/>
      <c r="C164" s="147" t="s">
        <v>17</v>
      </c>
      <c r="D164" s="291">
        <f>D165+D166+D167+D168+D169</f>
        <v>26239</v>
      </c>
      <c r="E164" s="251">
        <f>E165+E166+E167+E168+E169</f>
        <v>504.70409999999993</v>
      </c>
      <c r="F164" s="251">
        <f>F165+F166+F167+F168+F169</f>
        <v>21334.6142</v>
      </c>
      <c r="G164" s="251">
        <f>G165+G166+G167+G168+G169</f>
        <v>4904.3858</v>
      </c>
      <c r="H164" s="251">
        <f>H165+H166+H167+H168+H169</f>
        <v>23593.002300000004</v>
      </c>
      <c r="I164" s="96"/>
      <c r="J164" s="72"/>
      <c r="L164" s="365"/>
      <c r="M164" s="365"/>
    </row>
    <row r="165" spans="1:13" ht="14.1" customHeight="1">
      <c r="B165" s="58"/>
      <c r="C165" s="148" t="s">
        <v>12</v>
      </c>
      <c r="D165" s="292">
        <v>15505</v>
      </c>
      <c r="E165" s="252">
        <v>283.26670000000013</v>
      </c>
      <c r="F165" s="252">
        <v>18318.654200000001</v>
      </c>
      <c r="G165" s="252">
        <f t="shared" ref="G165:G171" si="3">D165-F165</f>
        <v>-2813.6542000000009</v>
      </c>
      <c r="H165" s="252">
        <v>19230.485000000001</v>
      </c>
      <c r="I165" s="96"/>
      <c r="J165" s="72"/>
      <c r="L165" s="365"/>
      <c r="M165" s="365"/>
    </row>
    <row r="166" spans="1:13" ht="14.1" customHeight="1">
      <c r="B166" s="58"/>
      <c r="C166" s="149" t="s">
        <v>11</v>
      </c>
      <c r="D166" s="292">
        <v>4035</v>
      </c>
      <c r="E166" s="252">
        <v>148.97129999999993</v>
      </c>
      <c r="F166" s="252">
        <v>925.45939999999996</v>
      </c>
      <c r="G166" s="252">
        <f t="shared" si="3"/>
        <v>3109.5406000000003</v>
      </c>
      <c r="H166" s="252">
        <v>999.38520000000005</v>
      </c>
      <c r="I166" s="96"/>
      <c r="J166" s="72"/>
      <c r="L166" s="365"/>
      <c r="M166" s="365"/>
    </row>
    <row r="167" spans="1:13" ht="14.1" customHeight="1">
      <c r="B167" s="58"/>
      <c r="C167" s="149" t="s">
        <v>54</v>
      </c>
      <c r="D167" s="292">
        <v>1541</v>
      </c>
      <c r="E167" s="252">
        <v>30.252899999999954</v>
      </c>
      <c r="F167" s="252">
        <v>986.65440000000001</v>
      </c>
      <c r="G167" s="252">
        <f t="shared" si="3"/>
        <v>554.34559999999999</v>
      </c>
      <c r="H167" s="252">
        <v>2069.8807000000002</v>
      </c>
      <c r="I167" s="96"/>
      <c r="J167" s="72"/>
      <c r="L167" s="365"/>
      <c r="M167" s="365"/>
    </row>
    <row r="168" spans="1:13" ht="14.1" customHeight="1">
      <c r="B168" s="58"/>
      <c r="C168" s="149" t="s">
        <v>53</v>
      </c>
      <c r="D168" s="292">
        <v>4158</v>
      </c>
      <c r="E168" s="252">
        <v>42.213199999999915</v>
      </c>
      <c r="F168" s="252">
        <v>1103.8462</v>
      </c>
      <c r="G168" s="252">
        <f t="shared" si="3"/>
        <v>3054.1538</v>
      </c>
      <c r="H168" s="252">
        <v>1293.2514000000001</v>
      </c>
      <c r="I168" s="96"/>
      <c r="J168" s="72"/>
      <c r="L168" s="365"/>
      <c r="M168" s="365"/>
    </row>
    <row r="169" spans="1:13" ht="14.1" customHeight="1" thickBot="1">
      <c r="B169" s="58"/>
      <c r="C169" s="150" t="s">
        <v>55</v>
      </c>
      <c r="D169" s="293">
        <v>1000</v>
      </c>
      <c r="E169" s="253"/>
      <c r="F169" s="253"/>
      <c r="G169" s="253">
        <f t="shared" si="3"/>
        <v>1000</v>
      </c>
      <c r="H169" s="253"/>
      <c r="I169" s="96"/>
      <c r="J169" s="72"/>
      <c r="L169" s="365"/>
      <c r="M169" s="365"/>
    </row>
    <row r="170" spans="1:13" ht="14.1" customHeight="1" thickBot="1">
      <c r="B170" s="58"/>
      <c r="C170" s="151" t="s">
        <v>45</v>
      </c>
      <c r="D170" s="294">
        <v>5500</v>
      </c>
      <c r="E170" s="254"/>
      <c r="F170" s="254">
        <v>2021.7252000000001</v>
      </c>
      <c r="G170" s="254">
        <f t="shared" si="3"/>
        <v>3478.2748000000001</v>
      </c>
      <c r="H170" s="254">
        <v>1242.4405999999999</v>
      </c>
      <c r="I170" s="96"/>
      <c r="J170" s="72"/>
      <c r="L170" s="365"/>
      <c r="M170" s="365"/>
    </row>
    <row r="171" spans="1:13" ht="14.1" customHeight="1">
      <c r="B171" s="58"/>
      <c r="C171" s="147" t="s">
        <v>18</v>
      </c>
      <c r="D171" s="291">
        <v>8000</v>
      </c>
      <c r="E171" s="251">
        <v>16.393600000000106</v>
      </c>
      <c r="F171" s="251">
        <v>1400.8885</v>
      </c>
      <c r="G171" s="251">
        <f t="shared" si="3"/>
        <v>6599.1115</v>
      </c>
      <c r="H171" s="251">
        <v>4477.6000999999997</v>
      </c>
      <c r="I171" s="96"/>
      <c r="J171" s="72"/>
      <c r="L171" s="365"/>
      <c r="M171" s="365"/>
    </row>
    <row r="172" spans="1:13" ht="14.1" customHeight="1">
      <c r="B172" s="58"/>
      <c r="C172" s="149" t="s">
        <v>35</v>
      </c>
      <c r="D172" s="292"/>
      <c r="E172" s="252">
        <v>0.65339999999997644</v>
      </c>
      <c r="F172" s="252">
        <v>261.86009999999999</v>
      </c>
      <c r="G172" s="252"/>
      <c r="H172" s="252">
        <v>3049.0632999999998</v>
      </c>
      <c r="I172" s="96"/>
      <c r="J172" s="72"/>
      <c r="L172" s="365"/>
      <c r="M172" s="365"/>
    </row>
    <row r="173" spans="1:13" ht="14.1" customHeight="1" thickBot="1">
      <c r="B173" s="58"/>
      <c r="C173" s="152" t="s">
        <v>56</v>
      </c>
      <c r="D173" s="295"/>
      <c r="E173" s="255">
        <v>15.740200000000186</v>
      </c>
      <c r="F173" s="255">
        <f>F171-F172</f>
        <v>1139.0284000000001</v>
      </c>
      <c r="G173" s="255"/>
      <c r="H173" s="255">
        <f>H171-H172</f>
        <v>1428.5367999999999</v>
      </c>
      <c r="I173" s="99"/>
      <c r="J173" s="72"/>
      <c r="L173" s="365"/>
      <c r="M173" s="365"/>
    </row>
    <row r="174" spans="1:13" ht="14.1" customHeight="1" thickBot="1">
      <c r="B174" s="58"/>
      <c r="C174" s="153" t="s">
        <v>13</v>
      </c>
      <c r="D174" s="296">
        <v>10</v>
      </c>
      <c r="E174" s="256"/>
      <c r="F174" s="256">
        <v>1.2658</v>
      </c>
      <c r="G174" s="256">
        <f>D174-F174</f>
        <v>8.7341999999999995</v>
      </c>
      <c r="H174" s="256"/>
      <c r="I174" s="96"/>
      <c r="J174" s="72"/>
      <c r="L174" s="365"/>
      <c r="M174" s="365"/>
    </row>
    <row r="175" spans="1:13" ht="14.1" customHeight="1" thickBot="1">
      <c r="B175" s="58"/>
      <c r="C175" s="151" t="s">
        <v>57</v>
      </c>
      <c r="D175" s="294"/>
      <c r="E175" s="254">
        <v>2</v>
      </c>
      <c r="F175" s="254">
        <v>27</v>
      </c>
      <c r="G175" s="254">
        <f>D175-F175</f>
        <v>-27</v>
      </c>
      <c r="H175" s="346">
        <v>279</v>
      </c>
      <c r="I175" s="96"/>
      <c r="J175" s="72"/>
      <c r="L175" s="365"/>
      <c r="M175" s="365"/>
    </row>
    <row r="176" spans="1:13" ht="14.1" customHeight="1" thickBot="1">
      <c r="A176" s="3"/>
      <c r="B176" s="32"/>
      <c r="C176" s="154" t="s">
        <v>9</v>
      </c>
      <c r="D176" s="297">
        <f>D164+D170+D171</f>
        <v>39739</v>
      </c>
      <c r="E176" s="345">
        <f>E164+E170+E171+E174+E175</f>
        <v>523.09770000000003</v>
      </c>
      <c r="F176" s="345">
        <f>F164+F170+F171+F174+F175</f>
        <v>24785.493700000003</v>
      </c>
      <c r="G176" s="345">
        <f>G164+G170+G171+G174+G175</f>
        <v>14963.506299999999</v>
      </c>
      <c r="H176" s="347">
        <f>H164+H170+H171+H174+H175</f>
        <v>29592.043000000001</v>
      </c>
      <c r="I176" s="238"/>
      <c r="J176" s="72"/>
      <c r="L176" s="365"/>
      <c r="M176" s="365"/>
    </row>
    <row r="177" spans="1:13" ht="14.1" customHeight="1">
      <c r="A177" s="3"/>
      <c r="B177" s="32"/>
      <c r="C177" s="81"/>
      <c r="D177" s="82"/>
      <c r="E177" s="82"/>
      <c r="F177" s="82"/>
      <c r="G177" s="82"/>
      <c r="H177" s="33"/>
      <c r="I177" s="89"/>
      <c r="J177" s="34"/>
      <c r="M177" s="365"/>
    </row>
    <row r="178" spans="1:13" ht="14.1" customHeight="1" thickBot="1">
      <c r="B178" s="73"/>
      <c r="C178" s="83" t="s">
        <v>58</v>
      </c>
      <c r="D178" s="83"/>
      <c r="E178" s="83"/>
      <c r="F178" s="83"/>
      <c r="G178" s="83"/>
      <c r="H178" s="74"/>
      <c r="I178" s="74"/>
      <c r="J178" s="75"/>
      <c r="M178" s="365"/>
    </row>
    <row r="179" spans="1:13" ht="14.1" customHeight="1" thickTop="1">
      <c r="M179" s="365"/>
    </row>
    <row r="180" spans="1:13" ht="14.1" customHeight="1">
      <c r="M180" s="365"/>
    </row>
    <row r="181" spans="1:13" ht="14.1" customHeight="1">
      <c r="F181" s="237"/>
      <c r="M181" s="365"/>
    </row>
    <row r="182" spans="1:13" s="46" customFormat="1" ht="17.100000000000001" customHeight="1" thickBot="1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5"/>
      <c r="K182"/>
      <c r="M182" s="365"/>
    </row>
    <row r="183" spans="1:13" ht="17.100000000000001" customHeight="1" thickTop="1">
      <c r="B183" s="373" t="s">
        <v>1</v>
      </c>
      <c r="C183" s="374"/>
      <c r="D183" s="374"/>
      <c r="E183" s="374"/>
      <c r="F183" s="374"/>
      <c r="G183" s="374"/>
      <c r="H183" s="374"/>
      <c r="I183" s="374"/>
      <c r="J183" s="375"/>
      <c r="M183" s="365"/>
    </row>
    <row r="184" spans="1:13" ht="14.1" customHeight="1" thickBot="1">
      <c r="B184" s="98"/>
      <c r="C184" s="96"/>
      <c r="D184" s="96"/>
      <c r="E184" s="96"/>
      <c r="F184" s="96"/>
      <c r="G184" s="96"/>
      <c r="H184" s="96"/>
      <c r="I184" s="96"/>
      <c r="J184" s="87"/>
      <c r="M184" s="365"/>
    </row>
    <row r="185" spans="1:13" s="3" customFormat="1" ht="14.1" customHeight="1" thickBot="1">
      <c r="B185" s="88"/>
      <c r="C185" s="371" t="s">
        <v>2</v>
      </c>
      <c r="D185" s="372"/>
      <c r="E185" s="371" t="s">
        <v>63</v>
      </c>
      <c r="F185" s="372"/>
      <c r="G185" s="89"/>
      <c r="H185" s="89"/>
      <c r="I185" s="89"/>
      <c r="J185" s="84"/>
      <c r="K185"/>
      <c r="M185" s="365"/>
    </row>
    <row r="186" spans="1:13" ht="16.5" customHeight="1">
      <c r="B186" s="90"/>
      <c r="C186" s="59" t="s">
        <v>97</v>
      </c>
      <c r="D186" s="136">
        <v>4911</v>
      </c>
      <c r="E186" s="106" t="s">
        <v>52</v>
      </c>
      <c r="F186" s="136"/>
      <c r="G186" s="91"/>
      <c r="H186" s="91"/>
      <c r="I186" s="91"/>
      <c r="J186" s="87"/>
      <c r="M186" s="365"/>
    </row>
    <row r="187" spans="1:13" ht="14.1" customHeight="1">
      <c r="B187" s="90"/>
      <c r="C187" s="61" t="s">
        <v>98</v>
      </c>
      <c r="D187" s="137">
        <v>25842</v>
      </c>
      <c r="E187" s="108" t="s">
        <v>60</v>
      </c>
      <c r="F187" s="137"/>
      <c r="G187" s="91"/>
      <c r="H187" s="91"/>
      <c r="I187" s="91"/>
      <c r="J187" s="87"/>
      <c r="M187" s="365"/>
    </row>
    <row r="188" spans="1:13" ht="14.1" customHeight="1">
      <c r="B188" s="90"/>
      <c r="C188" s="107"/>
      <c r="D188" s="137"/>
      <c r="E188" s="109" t="s">
        <v>43</v>
      </c>
      <c r="F188" s="137"/>
      <c r="G188" s="110"/>
      <c r="H188" s="91"/>
      <c r="I188" s="91"/>
      <c r="J188" s="87"/>
      <c r="M188" s="365"/>
    </row>
    <row r="189" spans="1:13" ht="14.1" customHeight="1" thickBot="1">
      <c r="B189" s="90"/>
      <c r="C189" s="107"/>
      <c r="D189" s="137"/>
      <c r="E189" s="111"/>
      <c r="F189" s="139"/>
      <c r="G189" s="110"/>
      <c r="H189" s="91"/>
      <c r="I189" s="91"/>
      <c r="J189" s="87"/>
      <c r="M189" s="365"/>
    </row>
    <row r="190" spans="1:13" ht="14.1" customHeight="1" thickBot="1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87"/>
      <c r="M190" s="365"/>
    </row>
    <row r="191" spans="1:13" ht="13.5" customHeight="1">
      <c r="B191" s="98"/>
      <c r="C191" s="100" t="s">
        <v>95</v>
      </c>
      <c r="D191" s="99"/>
      <c r="E191" s="99"/>
      <c r="F191" s="99"/>
      <c r="G191" s="101"/>
      <c r="H191" s="96"/>
      <c r="I191" s="96"/>
      <c r="J191" s="87"/>
      <c r="M191" s="365"/>
    </row>
    <row r="192" spans="1:13" ht="14.25" customHeight="1">
      <c r="B192" s="98"/>
      <c r="C192" s="102" t="s">
        <v>96</v>
      </c>
      <c r="D192" s="96"/>
      <c r="E192" s="96"/>
      <c r="F192" s="96"/>
      <c r="G192" s="96"/>
      <c r="H192" s="96"/>
      <c r="I192" s="96"/>
      <c r="J192" s="87"/>
      <c r="M192" s="365"/>
    </row>
    <row r="193" spans="2:13" ht="14.1" customHeight="1" thickBot="1">
      <c r="B193" s="98"/>
      <c r="C193" s="102" t="s">
        <v>83</v>
      </c>
      <c r="D193" s="96"/>
      <c r="E193" s="96"/>
      <c r="F193" s="96"/>
      <c r="G193" s="96"/>
      <c r="H193" s="96"/>
      <c r="I193" s="96"/>
      <c r="J193" s="87"/>
      <c r="M193" s="365"/>
    </row>
    <row r="194" spans="2:13" ht="17.100000000000001" customHeight="1">
      <c r="B194" s="368" t="s">
        <v>8</v>
      </c>
      <c r="C194" s="369"/>
      <c r="D194" s="369"/>
      <c r="E194" s="369"/>
      <c r="F194" s="369"/>
      <c r="G194" s="369"/>
      <c r="H194" s="369"/>
      <c r="I194" s="369"/>
      <c r="J194" s="370"/>
      <c r="M194" s="365"/>
    </row>
    <row r="195" spans="2:13" ht="17.100000000000001" customHeight="1" thickBot="1">
      <c r="B195" s="103"/>
      <c r="C195" s="104"/>
      <c r="D195" s="104"/>
      <c r="E195" s="104"/>
      <c r="F195" s="104"/>
      <c r="G195" s="104"/>
      <c r="H195" s="104"/>
      <c r="I195" s="104"/>
      <c r="J195" s="105"/>
      <c r="M195" s="365"/>
    </row>
    <row r="196" spans="2:13" ht="62.25" customHeight="1" thickBot="1">
      <c r="B196" s="98"/>
      <c r="C196" s="146" t="s">
        <v>20</v>
      </c>
      <c r="D196" s="155" t="s">
        <v>21</v>
      </c>
      <c r="E196" s="85" t="str">
        <f>E20</f>
        <v>LANDET KVANTUM UKE 30</v>
      </c>
      <c r="F196" s="85" t="str">
        <f>F20</f>
        <v>LANDET KVANTUM T.O.M UKE 30</v>
      </c>
      <c r="G196" s="85" t="str">
        <f>H20</f>
        <v>RESTKVOTER</v>
      </c>
      <c r="H196" s="117" t="str">
        <f>I20</f>
        <v>LANDET KVANTUM T.O.M. UKE 30 2013</v>
      </c>
      <c r="I196" s="96"/>
      <c r="J196" s="87"/>
      <c r="M196" s="365"/>
    </row>
    <row r="197" spans="2:13" s="122" customFormat="1" ht="14.1" customHeight="1" thickBot="1">
      <c r="B197" s="119"/>
      <c r="C197" s="153" t="s">
        <v>60</v>
      </c>
      <c r="D197" s="265"/>
      <c r="E197" s="265">
        <v>41.286000000000058</v>
      </c>
      <c r="F197" s="265">
        <v>656.71780000000001</v>
      </c>
      <c r="G197" s="265"/>
      <c r="H197" s="266">
        <v>575.49659999999994</v>
      </c>
      <c r="I197" s="120"/>
      <c r="J197" s="121"/>
      <c r="K197"/>
      <c r="L197" s="365"/>
      <c r="M197" s="365"/>
    </row>
    <row r="198" spans="2:13" ht="14.1" customHeight="1" thickBot="1">
      <c r="B198" s="98"/>
      <c r="C198" s="156" t="s">
        <v>52</v>
      </c>
      <c r="D198" s="265"/>
      <c r="E198" s="265">
        <v>33.561000000000149</v>
      </c>
      <c r="F198" s="265">
        <v>1502.7542000000001</v>
      </c>
      <c r="G198" s="265"/>
      <c r="H198" s="266">
        <v>1842.0429999999999</v>
      </c>
      <c r="I198" s="144"/>
      <c r="J198" s="87"/>
      <c r="L198" s="365"/>
      <c r="M198" s="365"/>
    </row>
    <row r="199" spans="2:13" s="122" customFormat="1" ht="14.1" customHeight="1" thickBot="1">
      <c r="B199" s="119"/>
      <c r="C199" s="151" t="s">
        <v>43</v>
      </c>
      <c r="D199" s="267"/>
      <c r="E199" s="267"/>
      <c r="F199" s="267">
        <v>1.2323</v>
      </c>
      <c r="G199" s="267"/>
      <c r="H199" s="268"/>
      <c r="I199" s="120"/>
      <c r="J199" s="121"/>
      <c r="K199"/>
      <c r="L199" s="365"/>
      <c r="M199" s="365"/>
    </row>
    <row r="200" spans="2:13" s="122" customFormat="1" ht="14.1" customHeight="1" thickBot="1">
      <c r="B200" s="114"/>
      <c r="C200" s="151" t="s">
        <v>66</v>
      </c>
      <c r="D200" s="267"/>
      <c r="E200" s="267"/>
      <c r="F200" s="267">
        <v>24</v>
      </c>
      <c r="G200" s="267"/>
      <c r="H200" s="268">
        <v>20</v>
      </c>
      <c r="I200" s="115"/>
      <c r="J200" s="116"/>
      <c r="K200"/>
      <c r="L200" s="365"/>
      <c r="M200" s="365"/>
    </row>
    <row r="201" spans="2:13" ht="14.1" customHeight="1" thickBot="1">
      <c r="B201" s="98"/>
      <c r="C201" s="154" t="s">
        <v>61</v>
      </c>
      <c r="D201" s="269">
        <v>2330</v>
      </c>
      <c r="E201" s="269">
        <f>SUM(E197:E200)</f>
        <v>74.847000000000207</v>
      </c>
      <c r="F201" s="269">
        <f>SUM(F197:F200)</f>
        <v>2184.7043000000003</v>
      </c>
      <c r="G201" s="269">
        <f>D201-F201</f>
        <v>145.29569999999967</v>
      </c>
      <c r="H201" s="270">
        <f>H197+H198+H199+H200</f>
        <v>2437.5396000000001</v>
      </c>
      <c r="I201" s="96"/>
      <c r="J201" s="87"/>
      <c r="L201" s="365"/>
      <c r="M201" s="365"/>
    </row>
    <row r="202" spans="2:13" s="86" customFormat="1" ht="14.1" customHeight="1">
      <c r="B202" s="98"/>
      <c r="C202" s="81"/>
      <c r="D202" s="123"/>
      <c r="E202" s="123"/>
      <c r="F202" s="123"/>
      <c r="G202" s="123"/>
      <c r="H202" s="96"/>
      <c r="I202" s="96"/>
      <c r="J202" s="87"/>
      <c r="K202"/>
    </row>
    <row r="203" spans="2:13" ht="14.1" customHeight="1" thickBot="1">
      <c r="B203" s="92"/>
      <c r="C203" s="93"/>
      <c r="D203" s="93"/>
      <c r="E203" s="93"/>
      <c r="F203" s="93"/>
      <c r="G203" s="143"/>
      <c r="H203" s="93"/>
      <c r="I203" s="93"/>
      <c r="J203" s="94"/>
    </row>
    <row r="204" spans="2:13" ht="8.4499999999999993" customHeight="1" thickTop="1"/>
    <row r="205" spans="2:13" ht="14.1" hidden="1" customHeight="1"/>
    <row r="206" spans="2:13" ht="14.1" hidden="1" customHeight="1"/>
    <row r="207" spans="2:13" ht="14.1" hidden="1" customHeight="1">
      <c r="G207" s="80"/>
    </row>
    <row r="208" spans="2:13" ht="14.1" hidden="1" customHeight="1">
      <c r="F208" s="80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J2"/>
    <mergeCell ref="B7:J7"/>
    <mergeCell ref="C9:D9"/>
    <mergeCell ref="E9:F9"/>
    <mergeCell ref="G9:H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</mergeCells>
  <pageMargins left="7.874015748031496E-2" right="0.23622047244094491" top="0.59055118110236227" bottom="0.27559055118110237" header="0.11811023622047245" footer="7.874015748031496E-2"/>
  <pageSetup paperSize="9" scale="67" fitToHeight="0" orientation="portrait" r:id="rId2"/>
  <headerFooter>
    <oddHeader xml:space="preserve">&amp;LForeløpig statistikk&amp;C&amp;"-,Fet"&amp;12Pr. uke 30
&amp;"-,Normal"&amp;11(iht. motatte landings- og sluttsedler fra fiskesalgslagene; alle tallstørrelser i hele tonn)&amp;R29.7.2014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UKE_30_2014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joloy</cp:lastModifiedBy>
  <cp:lastPrinted>2014-07-24T13:13:49Z</cp:lastPrinted>
  <dcterms:created xsi:type="dcterms:W3CDTF">2011-07-06T12:13:20Z</dcterms:created>
  <dcterms:modified xsi:type="dcterms:W3CDTF">2014-07-30T06:15:52Z</dcterms:modified>
</cp:coreProperties>
</file>