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30\"/>
    </mc:Choice>
  </mc:AlternateContent>
  <bookViews>
    <workbookView xWindow="0" yWindow="0" windowWidth="23040" windowHeight="10848" tabRatio="413"/>
  </bookViews>
  <sheets>
    <sheet name="UKE_30_2018" sheetId="1" r:id="rId1"/>
  </sheets>
  <definedNames>
    <definedName name="Z_14D440E4_F18A_4F78_9989_38C1B133222D_.wvu.Cols" localSheetId="0" hidden="1">UKE_30_2018!#REF!</definedName>
    <definedName name="Z_14D440E4_F18A_4F78_9989_38C1B133222D_.wvu.PrintArea" localSheetId="0" hidden="1">UKE_30_2018!$B$1:$M$247</definedName>
    <definedName name="Z_14D440E4_F18A_4F78_9989_38C1B133222D_.wvu.Rows" localSheetId="0" hidden="1">UKE_30_2018!$359:$1048576,UKE_30_2018!$248:$358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243" i="1" l="1"/>
  <c r="G42" i="1"/>
  <c r="G33" i="1"/>
  <c r="F33" i="1"/>
  <c r="F37" i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30" i="1" s="1"/>
  <c r="F234" i="1" l="1"/>
  <c r="F237" i="1"/>
  <c r="F244" i="1" l="1"/>
  <c r="E244" i="1"/>
  <c r="D244" i="1"/>
  <c r="I240" i="1"/>
  <c r="G240" i="1"/>
  <c r="H240" i="1" s="1"/>
  <c r="I237" i="1"/>
  <c r="G237" i="1"/>
  <c r="I234" i="1"/>
  <c r="G234" i="1"/>
  <c r="H237" i="1" l="1"/>
  <c r="G244" i="1"/>
  <c r="I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G24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<sst xmlns="http://schemas.openxmlformats.org/spreadsheetml/2006/main" count="255" uniqueCount="128">
  <si>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</si>
  <si>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</si>
  <si>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</si>
  <si>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</si>
  <si>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</si>
  <si>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</si>
  <si>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</si>
  <si>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</si>
  <si>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</si>
  <si>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</si>
  <si>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</si>
  <si>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</si>
  <si>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</si>
  <si>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</si>
  <si>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</si>
  <si>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</si>
  <si>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</si>
  <si>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</si>
  <si>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</si>
  <si>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</si>
  <si>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</si>
  <si>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</si>
  <si>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</si>
  <si>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</si>
  <si>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</si>
  <si>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</si>
  <si>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</si>
  <si>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</si>
  <si>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</si>
  <si>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</si>
  <si>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</si>
  <si>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</si>
  <si>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</si>
  <si>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</si>
  <si>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</si>
  <si>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</si>
  <si>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</si>
  <si>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</si>
  <si>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</si>
  <si>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</si>
  <si>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</si>
  <si>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</si>
  <si>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</si>
  <si>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</si>
  <si>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</si>
  <si>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</si>
  <si>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</si>
  <si>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</si>
  <si>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</si>
  <si>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</si>
  <si>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</si>
  <si>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</si>
  <si>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</si>
  <si>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</si>
  <si>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</si>
  <si>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</si>
  <si>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</si>
  <si>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</si>
  <si>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</si>
  <si>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</si>
  <si>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</si>
  <si>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</si>
  <si>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</si>
  <si>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</si>
  <si>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</si>
  <si>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</si>
  <si>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</si>
  <si>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</si>
  <si>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</si>
  <si>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</si>
  <si>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</si>
  <si>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</si>
  <si>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</si>
  <si>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</si>
  <si>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</si>
  <si>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</si>
  <si>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</si>
  <si>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</si>
  <si>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</si>
  <si>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</si>
  <si>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</si>
  <si>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</si>
  <si>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</si>
  <si>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</si>
  <si>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</si>
  <si>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</si>
  <si>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</si>
  <si>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</si>
  <si>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</si>
  <si>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</si>
  <si>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</si>
  <si>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</si>
  <si>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</si>
  <si>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</si>
  <si>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</si>
  <si>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</si>
  <si>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</si>
  <si>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</si>
  <si>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</si>
  <si>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</si>
  <si>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</si>
  <si>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</si>
  <si>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</si>
  <si>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</si>
  <si>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</si>
  <si>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</si>
  <si>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</si>
  <si>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</si>
  <si>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</si>
  <si>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</si>
  <si>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</si>
  <si>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</si>
  <si>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</si>
  <si>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</si>
  <si>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</si>
  <si>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</si>
  <si>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</si>
  <si>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</si>
  <si>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</si>
  <si>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</si>
  <si>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</si>
  <si>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</si>
  <si>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t>LANDET KVANTUM UKE 30</t>
  </si>
  <si>
    <t>LANDET KVANTUM T.O.M UKE 30</t>
  </si>
  <si>
    <t>LANDET KVANTUM T.O.M. UKE 30 2017</t>
  </si>
  <si>
    <r>
      <t xml:space="preserve">3 </t>
    </r>
    <r>
      <rPr>
        <sz val="9"/>
        <color theme="1"/>
        <rFont val="Calibri"/>
        <family val="2"/>
      </rPr>
      <t>Registrert rekreasjonsfiske utgjør 1 462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</si>
  <si>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</si>
  <si>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279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</si>
</sst>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topLeftCell="A28" zoomScaleNormal="115" workbookViewId="0">
      <selection activeCell="G39" sqref="G3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52" t="s">
        <v>119</v>
      </c>
      <c r="C2" s="453"/>
      <c r="D2" s="453"/>
      <c r="E2" s="453"/>
      <c r="F2" s="453"/>
      <c r="G2" s="453"/>
      <c r="H2" s="453"/>
      <c r="I2" s="453"/>
      <c r="J2" s="453"/>
      <c r="K2" s="454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34" t="s">
        <v>2</v>
      </c>
      <c r="D9" s="435"/>
      <c r="E9" s="434" t="s">
        <v>20</v>
      </c>
      <c r="F9" s="435"/>
      <c r="G9" s="434" t="s">
        <v>21</v>
      </c>
      <c r="H9" s="435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104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91" t="s">
        <v>105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3" t="s">
        <v>106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91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3">
      <c r="B18" s="436" t="s">
        <v>8</v>
      </c>
      <c r="C18" s="437"/>
      <c r="D18" s="437"/>
      <c r="E18" s="437"/>
      <c r="F18" s="437"/>
      <c r="G18" s="437"/>
      <c r="H18" s="437"/>
      <c r="I18" s="437"/>
      <c r="J18" s="437"/>
      <c r="K18" s="438"/>
      <c r="L18" s="205"/>
      <c r="M18" s="205"/>
    </row>
    <row r="19" spans="1:13" ht="12" customHeight="1" thickBot="1" x14ac:dyDescent="0.35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7" t="s">
        <v>77</v>
      </c>
      <c r="E20" s="327" t="s">
        <v>74</v>
      </c>
      <c r="F20" s="327" t="s">
        <v>122</v>
      </c>
      <c r="G20" s="327" t="s">
        <v>123</v>
      </c>
      <c r="H20" s="328" t="s">
        <v>75</v>
      </c>
      <c r="I20" s="328" t="s">
        <v>64</v>
      </c>
      <c r="J20" s="329" t="s">
        <v>124</v>
      </c>
      <c r="K20" s="117"/>
      <c r="L20" s="4"/>
      <c r="M20" s="4"/>
    </row>
    <row r="21" spans="1:13" ht="14.1" customHeight="1" x14ac:dyDescent="0.3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354.52949999999998</v>
      </c>
      <c r="G21" s="330">
        <f>G22+G23</f>
        <v>57291.228999999999</v>
      </c>
      <c r="H21" s="330"/>
      <c r="I21" s="330">
        <f>I23+I22</f>
        <v>54046.771000000001</v>
      </c>
      <c r="J21" s="331">
        <f>J23+J22</f>
        <v>65836.580300000001</v>
      </c>
      <c r="K21" s="129"/>
      <c r="L21" s="157"/>
      <c r="M21" s="157"/>
    </row>
    <row r="22" spans="1:13" ht="14.1" customHeight="1" x14ac:dyDescent="0.3">
      <c r="B22" s="120"/>
      <c r="C22" s="260" t="s">
        <v>12</v>
      </c>
      <c r="D22" s="315">
        <v>109124</v>
      </c>
      <c r="E22" s="332">
        <v>110588</v>
      </c>
      <c r="F22" s="332">
        <v>354.52949999999998</v>
      </c>
      <c r="G22" s="332">
        <v>56936.671199999997</v>
      </c>
      <c r="H22" s="332"/>
      <c r="I22" s="332">
        <f>E22-G22</f>
        <v>53651.328800000003</v>
      </c>
      <c r="J22" s="333">
        <v>65475.6895</v>
      </c>
      <c r="K22" s="129"/>
      <c r="L22" s="157"/>
      <c r="M22" s="157"/>
    </row>
    <row r="23" spans="1:13" ht="14.1" customHeight="1" thickBot="1" x14ac:dyDescent="0.35">
      <c r="B23" s="120"/>
      <c r="C23" s="261" t="s">
        <v>11</v>
      </c>
      <c r="D23" s="326">
        <v>750</v>
      </c>
      <c r="E23" s="334">
        <v>750</v>
      </c>
      <c r="F23" s="334"/>
      <c r="G23" s="334">
        <v>354.55779999999999</v>
      </c>
      <c r="H23" s="334"/>
      <c r="I23" s="332">
        <f>E23-G23</f>
        <v>395.44220000000001</v>
      </c>
      <c r="J23" s="333">
        <v>360.89080000000001</v>
      </c>
      <c r="K23" s="129"/>
      <c r="L23" s="157"/>
      <c r="M23" s="157"/>
    </row>
    <row r="24" spans="1:13" ht="14.1" customHeight="1" x14ac:dyDescent="0.3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649.5634</v>
      </c>
      <c r="G24" s="330">
        <f>G25+G31+G32</f>
        <v>208763.57620000001</v>
      </c>
      <c r="H24" s="330"/>
      <c r="I24" s="330">
        <f>I25+I31+I32</f>
        <v>17886.423799999997</v>
      </c>
      <c r="J24" s="331">
        <f>J25+J31+J32</f>
        <v>239564.94494999998</v>
      </c>
      <c r="K24" s="129"/>
      <c r="L24" s="157"/>
      <c r="M24" s="157"/>
    </row>
    <row r="25" spans="1:13" ht="15" customHeight="1" x14ac:dyDescent="0.3">
      <c r="A25" s="21"/>
      <c r="B25" s="130"/>
      <c r="C25" s="266" t="s">
        <v>92</v>
      </c>
      <c r="D25" s="316">
        <f>D26+D27+D28+D29+D30</f>
        <v>178564</v>
      </c>
      <c r="E25" s="336">
        <f>E26+E27+E28+E29+E30</f>
        <v>180746</v>
      </c>
      <c r="F25" s="336">
        <f>F26+F27+F28+F29</f>
        <v>580.55520000000001</v>
      </c>
      <c r="G25" s="336">
        <f>G26+G27+G28+G29</f>
        <v>166006.68960000001</v>
      </c>
      <c r="H25" s="336"/>
      <c r="I25" s="336">
        <f>I26+I27+I28+I29+I30</f>
        <v>14739.310399999998</v>
      </c>
      <c r="J25" s="337">
        <f>J26+J27+J28+J29+J30</f>
        <v>190949.77314999996</v>
      </c>
      <c r="K25" s="129"/>
      <c r="L25" s="157"/>
      <c r="M25" s="157"/>
    </row>
    <row r="26" spans="1:13" ht="14.1" customHeight="1" x14ac:dyDescent="0.3">
      <c r="A26" s="22"/>
      <c r="B26" s="131"/>
      <c r="C26" s="265" t="s">
        <v>22</v>
      </c>
      <c r="D26" s="317">
        <v>45392</v>
      </c>
      <c r="E26" s="338">
        <v>49760</v>
      </c>
      <c r="F26" s="338">
        <v>47.85</v>
      </c>
      <c r="G26" s="338">
        <v>50616.555800000002</v>
      </c>
      <c r="H26" s="338">
        <v>745</v>
      </c>
      <c r="I26" s="338">
        <f>E26-G26+H26</f>
        <v>-111.55580000000191</v>
      </c>
      <c r="J26" s="339">
        <v>48407.523399999998</v>
      </c>
      <c r="K26" s="129"/>
      <c r="L26" s="157"/>
      <c r="M26" s="157"/>
    </row>
    <row r="27" spans="1:13" ht="14.1" customHeight="1" x14ac:dyDescent="0.3">
      <c r="A27" s="22"/>
      <c r="B27" s="131"/>
      <c r="C27" s="265" t="s">
        <v>60</v>
      </c>
      <c r="D27" s="317">
        <v>44493</v>
      </c>
      <c r="E27" s="338">
        <v>44908</v>
      </c>
      <c r="F27" s="338">
        <v>88.157700000000006</v>
      </c>
      <c r="G27" s="338">
        <v>46995.563300000002</v>
      </c>
      <c r="H27" s="338">
        <v>1241</v>
      </c>
      <c r="I27" s="338">
        <f>E27-G27+H27</f>
        <v>-846.56330000000162</v>
      </c>
      <c r="J27" s="339">
        <v>50967.403599999998</v>
      </c>
      <c r="K27" s="129"/>
      <c r="L27" s="157"/>
      <c r="M27" s="157"/>
    </row>
    <row r="28" spans="1:13" ht="14.1" customHeight="1" x14ac:dyDescent="0.3">
      <c r="A28" s="22"/>
      <c r="B28" s="131"/>
      <c r="C28" s="265" t="s">
        <v>61</v>
      </c>
      <c r="D28" s="317">
        <v>42834</v>
      </c>
      <c r="E28" s="338">
        <v>41844</v>
      </c>
      <c r="F28" s="338">
        <v>154.21109999999999</v>
      </c>
      <c r="G28" s="338">
        <v>40069.320099999997</v>
      </c>
      <c r="H28" s="338">
        <v>1848</v>
      </c>
      <c r="I28" s="338">
        <f>E28-G28+H28</f>
        <v>3622.6799000000028</v>
      </c>
      <c r="J28" s="339">
        <v>55526.8802</v>
      </c>
      <c r="K28" s="129"/>
      <c r="L28" s="157"/>
      <c r="M28" s="157"/>
    </row>
    <row r="29" spans="1:13" ht="14.1" customHeight="1" x14ac:dyDescent="0.3">
      <c r="A29" s="22"/>
      <c r="B29" s="131"/>
      <c r="C29" s="265" t="s">
        <v>93</v>
      </c>
      <c r="D29" s="317">
        <v>28645</v>
      </c>
      <c r="E29" s="338">
        <v>27034</v>
      </c>
      <c r="F29" s="338">
        <v>290.33640000000003</v>
      </c>
      <c r="G29" s="338">
        <v>28325.250400000001</v>
      </c>
      <c r="H29" s="338">
        <v>1769</v>
      </c>
      <c r="I29" s="338">
        <f>E29-G29+H29</f>
        <v>477.74959999999919</v>
      </c>
      <c r="J29" s="339">
        <v>36047.965949999998</v>
      </c>
      <c r="K29" s="129"/>
      <c r="L29" s="157"/>
      <c r="M29" s="157"/>
    </row>
    <row r="30" spans="1:13" ht="14.1" customHeight="1" x14ac:dyDescent="0.3">
      <c r="A30" s="22"/>
      <c r="B30" s="131"/>
      <c r="C30" s="265" t="s">
        <v>94</v>
      </c>
      <c r="D30" s="317">
        <v>17200</v>
      </c>
      <c r="E30" s="338">
        <v>17200</v>
      </c>
      <c r="F30" s="338">
        <f>G30-5350</f>
        <v>253</v>
      </c>
      <c r="G30" s="338">
        <f>SUM(H26:H29)</f>
        <v>5603</v>
      </c>
      <c r="H30" s="338"/>
      <c r="I30" s="338">
        <f>E30-G30</f>
        <v>11597</v>
      </c>
      <c r="J30" s="339"/>
      <c r="K30" s="129"/>
      <c r="L30" s="157"/>
      <c r="M30" s="157"/>
    </row>
    <row r="31" spans="1:13" ht="14.1" customHeight="1" x14ac:dyDescent="0.3">
      <c r="A31" s="23"/>
      <c r="B31" s="130"/>
      <c r="C31" s="266" t="s">
        <v>18</v>
      </c>
      <c r="D31" s="316">
        <v>28576</v>
      </c>
      <c r="E31" s="336">
        <v>29602</v>
      </c>
      <c r="F31" s="336">
        <v>36.201000000000001</v>
      </c>
      <c r="G31" s="336">
        <v>16975.767800000001</v>
      </c>
      <c r="H31" s="396"/>
      <c r="I31" s="396">
        <f>E31-G31</f>
        <v>12626.232199999999</v>
      </c>
      <c r="J31" s="417">
        <v>19544.150900000001</v>
      </c>
      <c r="K31" s="129"/>
      <c r="L31" s="157"/>
      <c r="M31" s="157"/>
    </row>
    <row r="32" spans="1:13" ht="14.1" customHeight="1" x14ac:dyDescent="0.3">
      <c r="A32" s="23"/>
      <c r="B32" s="130"/>
      <c r="C32" s="266" t="s">
        <v>95</v>
      </c>
      <c r="D32" s="316">
        <f>D33+D34</f>
        <v>21201</v>
      </c>
      <c r="E32" s="336">
        <f>E34+E33</f>
        <v>16302</v>
      </c>
      <c r="F32" s="336">
        <f>F33</f>
        <v>32.807200000000002</v>
      </c>
      <c r="G32" s="336">
        <f>G33</f>
        <v>25781.1188</v>
      </c>
      <c r="H32" s="338"/>
      <c r="I32" s="396">
        <f>I33+I34</f>
        <v>-9479.1188000000002</v>
      </c>
      <c r="J32" s="417">
        <f>J33</f>
        <v>29071.0209</v>
      </c>
      <c r="K32" s="129"/>
      <c r="L32" s="157"/>
      <c r="M32" s="157"/>
    </row>
    <row r="33" spans="1:13" ht="14.1" customHeight="1" x14ac:dyDescent="0.3">
      <c r="A33" s="22"/>
      <c r="B33" s="131"/>
      <c r="C33" s="265" t="s">
        <v>10</v>
      </c>
      <c r="D33" s="317">
        <v>19101</v>
      </c>
      <c r="E33" s="338">
        <v>14202</v>
      </c>
      <c r="F33" s="338">
        <f>32.8072-F37</f>
        <v>32.807200000000002</v>
      </c>
      <c r="G33" s="338">
        <f>31823.1188-G37</f>
        <v>25781.1188</v>
      </c>
      <c r="H33" s="338">
        <v>438</v>
      </c>
      <c r="I33" s="338">
        <f>E33-G33+H33</f>
        <v>-11141.1188</v>
      </c>
      <c r="J33" s="339">
        <v>29071.0209</v>
      </c>
      <c r="K33" s="129"/>
      <c r="L33" s="157"/>
      <c r="M33" s="157"/>
    </row>
    <row r="34" spans="1:13" ht="14.1" customHeight="1" thickBot="1" x14ac:dyDescent="0.35">
      <c r="A34" s="22"/>
      <c r="B34" s="131"/>
      <c r="C34" s="340" t="s">
        <v>96</v>
      </c>
      <c r="D34" s="318">
        <v>2100</v>
      </c>
      <c r="E34" s="341">
        <v>2100</v>
      </c>
      <c r="F34" s="341">
        <f>G34-418</f>
        <v>20</v>
      </c>
      <c r="G34" s="341">
        <f>H33</f>
        <v>438</v>
      </c>
      <c r="H34" s="341"/>
      <c r="I34" s="341">
        <f>E34-G34</f>
        <v>1662</v>
      </c>
      <c r="J34" s="342"/>
      <c r="K34" s="129"/>
      <c r="L34" s="157"/>
      <c r="M34" s="157"/>
    </row>
    <row r="35" spans="1:13" ht="15.75" customHeight="1" thickBot="1" x14ac:dyDescent="0.35">
      <c r="B35" s="120"/>
      <c r="C35" s="174" t="s">
        <v>78</v>
      </c>
      <c r="D35" s="389">
        <v>4000</v>
      </c>
      <c r="E35" s="343">
        <v>4000</v>
      </c>
      <c r="F35" s="343"/>
      <c r="G35" s="343">
        <v>3927.1967</v>
      </c>
      <c r="H35" s="343"/>
      <c r="I35" s="371">
        <f t="shared" ref="I35:I41" si="0">E35-G35</f>
        <v>72.803300000000036</v>
      </c>
      <c r="J35" s="372">
        <v>2808.7964499999998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9">
        <v>703</v>
      </c>
      <c r="E36" s="320">
        <v>703</v>
      </c>
      <c r="F36" s="320"/>
      <c r="G36" s="320">
        <v>544.66650000000004</v>
      </c>
      <c r="H36" s="320"/>
      <c r="I36" s="371">
        <f t="shared" si="0"/>
        <v>158.33349999999996</v>
      </c>
      <c r="J36" s="418">
        <v>409.9316</v>
      </c>
      <c r="K36" s="129"/>
      <c r="L36" s="157"/>
      <c r="M36" s="157"/>
    </row>
    <row r="37" spans="1:13" ht="17.25" customHeight="1" thickBot="1" x14ac:dyDescent="0.35">
      <c r="B37" s="120"/>
      <c r="C37" s="174" t="s">
        <v>79</v>
      </c>
      <c r="D37" s="319">
        <v>3000</v>
      </c>
      <c r="E37" s="320">
        <v>3000</v>
      </c>
      <c r="F37" s="320">
        <f>G37-6042</f>
        <v>0</v>
      </c>
      <c r="G37" s="320">
        <v>6042</v>
      </c>
      <c r="H37" s="370"/>
      <c r="I37" s="371">
        <f t="shared" si="0"/>
        <v>-3042</v>
      </c>
      <c r="J37" s="418"/>
      <c r="K37" s="129"/>
      <c r="L37" s="157"/>
      <c r="M37" s="157"/>
    </row>
    <row r="38" spans="1:13" ht="17.25" customHeight="1" thickBot="1" x14ac:dyDescent="0.35">
      <c r="B38" s="120"/>
      <c r="C38" s="174" t="s">
        <v>67</v>
      </c>
      <c r="D38" s="319">
        <v>7000</v>
      </c>
      <c r="E38" s="320">
        <v>7000</v>
      </c>
      <c r="F38" s="320">
        <v>10.81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85</v>
      </c>
      <c r="D39" s="319">
        <v>3000</v>
      </c>
      <c r="E39" s="320">
        <v>3000</v>
      </c>
      <c r="F39" s="320">
        <v>6.4170999999999996</v>
      </c>
      <c r="G39" s="320">
        <v>1091.3595</v>
      </c>
      <c r="H39" s="320"/>
      <c r="I39" s="371">
        <f t="shared" si="0"/>
        <v>1908.6405</v>
      </c>
      <c r="J39" s="418"/>
      <c r="K39" s="129"/>
      <c r="L39" s="157"/>
      <c r="M39" s="157"/>
    </row>
    <row r="40" spans="1:13" ht="17.25" customHeight="1" thickBot="1" x14ac:dyDescent="0.35">
      <c r="B40" s="120"/>
      <c r="C40" s="174" t="s">
        <v>97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9">
        <v>0</v>
      </c>
      <c r="E41" s="320"/>
      <c r="F41" s="320"/>
      <c r="G41" s="320">
        <v>297</v>
      </c>
      <c r="H41" s="320"/>
      <c r="I41" s="371">
        <f t="shared" si="0"/>
        <v>-297</v>
      </c>
      <c r="J41" s="418">
        <v>330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1021.3199999999999</v>
      </c>
      <c r="G42" s="322">
        <f>G21+G24+G35+G36+G37+G38+G39+G41</f>
        <v>284957.02789999999</v>
      </c>
      <c r="H42" s="196">
        <f>H26+H27+H28+H29+H33</f>
        <v>6041</v>
      </c>
      <c r="I42" s="302">
        <f>I21+I24+I35+I36+I37+I38+I39+I40+I41</f>
        <v>71233.972099999984</v>
      </c>
      <c r="J42" s="197">
        <f>J21+J24+J35+J36+J37+J38+J39+J40+J41</f>
        <v>315950.25329999998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120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121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125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26" t="s">
        <v>2</v>
      </c>
      <c r="D51" s="427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36" t="s">
        <v>8</v>
      </c>
      <c r="C57" s="437"/>
      <c r="D57" s="437"/>
      <c r="E57" s="437"/>
      <c r="F57" s="437"/>
      <c r="G57" s="437"/>
      <c r="H57" s="437"/>
      <c r="I57" s="437"/>
      <c r="J57" s="437"/>
      <c r="K57" s="438"/>
      <c r="L57" s="205"/>
      <c r="M57" s="205"/>
    </row>
    <row r="58" spans="2:13" s="3" customFormat="1" ht="63" thickBot="1" x14ac:dyDescent="0.35">
      <c r="B58" s="143"/>
      <c r="C58" s="411" t="s">
        <v>19</v>
      </c>
      <c r="D58" s="412" t="s">
        <v>20</v>
      </c>
      <c r="E58" s="328" t="str">
        <f>F20</f>
        <v>LANDET KVANTUM UKE 30</v>
      </c>
      <c r="F58" s="328" t="str">
        <f>G20</f>
        <v>LANDET KVANTUM T.O.M UKE 30</v>
      </c>
      <c r="G58" s="328" t="str">
        <f>I20</f>
        <v>RESTKVOTER</v>
      </c>
      <c r="H58" s="329" t="str">
        <f>J20</f>
        <v>LANDET KVANTUM T.O.M. UKE 30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3" t="s">
        <v>32</v>
      </c>
      <c r="D59" s="439">
        <v>5346</v>
      </c>
      <c r="E59" s="330">
        <v>132.24199999999999</v>
      </c>
      <c r="F59" s="330">
        <v>1163.2057</v>
      </c>
      <c r="G59" s="441">
        <f>D59-F59-F60</f>
        <v>3006.6593999999996</v>
      </c>
      <c r="H59" s="381">
        <v>1065.9070999999999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40"/>
      <c r="E60" s="419">
        <v>0.113</v>
      </c>
      <c r="F60" s="419">
        <v>1176.1349</v>
      </c>
      <c r="G60" s="442"/>
      <c r="H60" s="350">
        <v>982.48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76</v>
      </c>
      <c r="D61" s="410">
        <v>200</v>
      </c>
      <c r="E61" s="420">
        <v>3.2604000000000002</v>
      </c>
      <c r="F61" s="420">
        <v>66.323999999999998</v>
      </c>
      <c r="G61" s="390">
        <f>D61-F61</f>
        <v>133.67599999999999</v>
      </c>
      <c r="H61" s="301">
        <v>46.593200000000003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3" t="s">
        <v>57</v>
      </c>
      <c r="D62" s="232">
        <v>8019</v>
      </c>
      <c r="E62" s="349">
        <f>SUM(E63:E65)</f>
        <v>7.3215999999999992</v>
      </c>
      <c r="F62" s="349">
        <f>F63+F64+F65</f>
        <v>5326.8515999999991</v>
      </c>
      <c r="G62" s="349">
        <f>D62-F62</f>
        <v>2692.1484000000009</v>
      </c>
      <c r="H62" s="351">
        <f>H63+H64+H65</f>
        <v>5229.4407000000001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240"/>
      <c r="E63" s="229">
        <v>0.87019999999999997</v>
      </c>
      <c r="F63" s="229">
        <v>2205.0875999999998</v>
      </c>
      <c r="G63" s="229"/>
      <c r="H63" s="361">
        <v>2321.9562000000001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240"/>
      <c r="E64" s="229">
        <v>5.3743999999999996</v>
      </c>
      <c r="F64" s="229">
        <v>2095.3397</v>
      </c>
      <c r="G64" s="229"/>
      <c r="H64" s="361">
        <v>2010.4534000000001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15" t="s">
        <v>35</v>
      </c>
      <c r="D65" s="241"/>
      <c r="E65" s="413">
        <v>1.077</v>
      </c>
      <c r="F65" s="413">
        <v>1026.4242999999999</v>
      </c>
      <c r="G65" s="413"/>
      <c r="H65" s="382">
        <v>897.03110000000004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14" t="s">
        <v>36</v>
      </c>
      <c r="D66" s="296">
        <v>190</v>
      </c>
      <c r="E66" s="384"/>
      <c r="F66" s="384">
        <v>44.457000000000001</v>
      </c>
      <c r="G66" s="384">
        <f>D66-F66</f>
        <v>145.54300000000001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1.0699999999999999E-2</v>
      </c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187">
        <f>SUM(D59:D67)</f>
        <v>13755</v>
      </c>
      <c r="E68" s="200">
        <f>E59+E60+E61+E62+E66+E67</f>
        <v>142.93699999999998</v>
      </c>
      <c r="F68" s="200">
        <f>F59+F60+F61+F62+F66+F67</f>
        <v>7776.9767999999995</v>
      </c>
      <c r="G68" s="200">
        <f>G59+G60+G61+G62+G66+G67</f>
        <v>5978.0267999999996</v>
      </c>
      <c r="H68" s="208">
        <f>H59+H60+H61+H62+H66+H67</f>
        <v>7325.1839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50"/>
      <c r="D69" s="450"/>
      <c r="E69" s="450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34" t="s">
        <v>2</v>
      </c>
      <c r="D76" s="435"/>
      <c r="E76" s="434" t="s">
        <v>20</v>
      </c>
      <c r="F76" s="446"/>
      <c r="G76" s="434" t="s">
        <v>21</v>
      </c>
      <c r="H76" s="435"/>
      <c r="I76" s="157"/>
      <c r="J76" s="157"/>
      <c r="K76" s="116"/>
      <c r="L76" s="137"/>
      <c r="M76" s="137"/>
    </row>
    <row r="77" spans="2:13" ht="14.4" x14ac:dyDescent="0.3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4.4" x14ac:dyDescent="0.3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58</v>
      </c>
      <c r="H78" s="170">
        <v>45636</v>
      </c>
      <c r="I78" s="167"/>
      <c r="J78" s="167"/>
      <c r="K78" s="251"/>
      <c r="L78" s="292"/>
      <c r="M78" s="137"/>
    </row>
    <row r="79" spans="2:13" ht="16.8" thickBot="1" x14ac:dyDescent="0.35">
      <c r="B79" s="248"/>
      <c r="C79" s="166" t="s">
        <v>104</v>
      </c>
      <c r="D79" s="170">
        <v>12845</v>
      </c>
      <c r="E79" s="166" t="s">
        <v>103</v>
      </c>
      <c r="F79" s="170">
        <v>2138</v>
      </c>
      <c r="G79" s="250" t="s">
        <v>59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5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3">
      <c r="B81" s="248"/>
      <c r="C81" s="391" t="s">
        <v>107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3">
      <c r="B82" s="248"/>
      <c r="C82" s="451" t="s">
        <v>108</v>
      </c>
      <c r="D82" s="451"/>
      <c r="E82" s="451"/>
      <c r="F82" s="451"/>
      <c r="G82" s="451"/>
      <c r="H82" s="451"/>
      <c r="I82" s="255"/>
      <c r="J82" s="256"/>
      <c r="K82" s="253"/>
      <c r="L82" s="256"/>
      <c r="M82" s="119"/>
    </row>
    <row r="83" spans="1:13" ht="6" customHeight="1" thickBot="1" x14ac:dyDescent="0.35">
      <c r="B83" s="248"/>
      <c r="C83" s="451"/>
      <c r="D83" s="451"/>
      <c r="E83" s="451"/>
      <c r="F83" s="451"/>
      <c r="G83" s="451"/>
      <c r="H83" s="451"/>
      <c r="I83" s="256"/>
      <c r="J83" s="256"/>
      <c r="K83" s="253"/>
      <c r="L83" s="256"/>
      <c r="M83" s="119"/>
    </row>
    <row r="84" spans="1:13" ht="14.1" customHeight="1" x14ac:dyDescent="0.3">
      <c r="B84" s="447" t="s">
        <v>8</v>
      </c>
      <c r="C84" s="448"/>
      <c r="D84" s="448"/>
      <c r="E84" s="448"/>
      <c r="F84" s="448"/>
      <c r="G84" s="448"/>
      <c r="H84" s="448"/>
      <c r="I84" s="448"/>
      <c r="J84" s="448"/>
      <c r="K84" s="449"/>
      <c r="L84" s="293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7" t="s">
        <v>77</v>
      </c>
      <c r="E86" s="323" t="s">
        <v>74</v>
      </c>
      <c r="F86" s="323" t="str">
        <f>F20</f>
        <v>LANDET KVANTUM UKE 30</v>
      </c>
      <c r="G86" s="323" t="str">
        <f>G20</f>
        <v>LANDET KVANTUM T.O.M UKE 30</v>
      </c>
      <c r="H86" s="194" t="str">
        <f>I20</f>
        <v>RESTKVOTER</v>
      </c>
      <c r="I86" s="195" t="str">
        <f>J20</f>
        <v>LANDET KVANTUM T.O.M. UKE 30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70.541799999999995</v>
      </c>
      <c r="G87" s="330">
        <f>G88+G89</f>
        <v>30312.437299999998</v>
      </c>
      <c r="H87" s="330">
        <f>H88+H89</f>
        <v>7562.5627000000013</v>
      </c>
      <c r="I87" s="331">
        <f>I88+I89</f>
        <v>37657.623200000002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60" t="s">
        <v>12</v>
      </c>
      <c r="D88" s="315">
        <v>37047</v>
      </c>
      <c r="E88" s="332">
        <v>37125</v>
      </c>
      <c r="F88" s="332">
        <v>70.541799999999995</v>
      </c>
      <c r="G88" s="332">
        <v>29938.948799999998</v>
      </c>
      <c r="H88" s="332">
        <f>E88-G88</f>
        <v>7186.0512000000017</v>
      </c>
      <c r="I88" s="333">
        <v>37400.882100000003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6" t="s">
        <v>11</v>
      </c>
      <c r="D89" s="326">
        <v>750</v>
      </c>
      <c r="E89" s="334">
        <v>750</v>
      </c>
      <c r="F89" s="334"/>
      <c r="G89" s="334">
        <v>373.48849999999999</v>
      </c>
      <c r="H89" s="334">
        <f>E89-G89</f>
        <v>376.51150000000001</v>
      </c>
      <c r="I89" s="335">
        <v>256.74110000000002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1089.1678000000002</v>
      </c>
      <c r="G90" s="330">
        <f t="shared" si="1"/>
        <v>32984.506699999998</v>
      </c>
      <c r="H90" s="330">
        <f>H91+H96+H97</f>
        <v>41078.493299999995</v>
      </c>
      <c r="I90" s="331">
        <f t="shared" si="1"/>
        <v>38169.401299999998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6" t="s">
        <v>92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999.09490000000005</v>
      </c>
      <c r="G91" s="336">
        <f t="shared" si="2"/>
        <v>24047.685000000001</v>
      </c>
      <c r="H91" s="336">
        <f>H92+H93+H94+H95</f>
        <v>32806.314999999995</v>
      </c>
      <c r="I91" s="337">
        <f t="shared" si="2"/>
        <v>27134.502999999997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5" t="s">
        <v>22</v>
      </c>
      <c r="D92" s="317">
        <v>13457</v>
      </c>
      <c r="E92" s="338">
        <v>16514</v>
      </c>
      <c r="F92" s="338">
        <v>276.08330000000001</v>
      </c>
      <c r="G92" s="338">
        <v>5124.4090999999999</v>
      </c>
      <c r="H92" s="338">
        <f t="shared" ref="H92:H100" si="3">E92-G92</f>
        <v>11389.590899999999</v>
      </c>
      <c r="I92" s="339">
        <v>4414.6693999999998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5" t="s">
        <v>23</v>
      </c>
      <c r="D93" s="317">
        <v>12792</v>
      </c>
      <c r="E93" s="338">
        <v>15627</v>
      </c>
      <c r="F93" s="338">
        <v>315.0498</v>
      </c>
      <c r="G93" s="338">
        <v>7646.8662000000004</v>
      </c>
      <c r="H93" s="338">
        <f t="shared" si="3"/>
        <v>7980.1337999999996</v>
      </c>
      <c r="I93" s="339">
        <v>7142.2161999999998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5" t="s">
        <v>24</v>
      </c>
      <c r="D94" s="317">
        <v>13463</v>
      </c>
      <c r="E94" s="338">
        <v>16606</v>
      </c>
      <c r="F94" s="338">
        <v>83.197400000000002</v>
      </c>
      <c r="G94" s="338">
        <v>7053.5315000000001</v>
      </c>
      <c r="H94" s="338">
        <f t="shared" si="3"/>
        <v>9552.468499999999</v>
      </c>
      <c r="I94" s="339">
        <v>9260.6617000000006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5" t="s">
        <v>93</v>
      </c>
      <c r="D95" s="317">
        <v>7439</v>
      </c>
      <c r="E95" s="338">
        <v>8107</v>
      </c>
      <c r="F95" s="338">
        <v>324.76440000000002</v>
      </c>
      <c r="G95" s="338">
        <v>4222.8782000000001</v>
      </c>
      <c r="H95" s="338">
        <f t="shared" si="3"/>
        <v>3884.1217999999999</v>
      </c>
      <c r="I95" s="339">
        <v>6316.9557000000004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6" t="s">
        <v>29</v>
      </c>
      <c r="D96" s="316">
        <v>11101</v>
      </c>
      <c r="E96" s="336">
        <v>11124</v>
      </c>
      <c r="F96" s="336">
        <v>52.245199999999997</v>
      </c>
      <c r="G96" s="336">
        <v>7611.6561000000002</v>
      </c>
      <c r="H96" s="336">
        <f t="shared" si="3"/>
        <v>3512.3438999999998</v>
      </c>
      <c r="I96" s="337">
        <v>9679.3716000000004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7" t="s">
        <v>90</v>
      </c>
      <c r="D97" s="324">
        <v>4933</v>
      </c>
      <c r="E97" s="347">
        <v>6085</v>
      </c>
      <c r="F97" s="347">
        <v>37.8277</v>
      </c>
      <c r="G97" s="347">
        <v>1325.1656</v>
      </c>
      <c r="H97" s="347">
        <f t="shared" si="3"/>
        <v>4759.8343999999997</v>
      </c>
      <c r="I97" s="348">
        <v>1355.5266999999999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12.7361</v>
      </c>
      <c r="H98" s="343">
        <f t="shared" si="3"/>
        <v>310.26389999999998</v>
      </c>
      <c r="I98" s="344">
        <v>25.512599999999999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63</v>
      </c>
      <c r="D99" s="319">
        <v>300</v>
      </c>
      <c r="E99" s="320">
        <v>300</v>
      </c>
      <c r="F99" s="320">
        <v>0.24979999999999999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8" t="s">
        <v>14</v>
      </c>
      <c r="D100" s="319"/>
      <c r="E100" s="320"/>
      <c r="F100" s="320"/>
      <c r="G100" s="320">
        <v>109</v>
      </c>
      <c r="H100" s="320">
        <f t="shared" si="3"/>
        <v>-109</v>
      </c>
      <c r="I100" s="325">
        <v>83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1159.9594000000002</v>
      </c>
      <c r="G101" s="223">
        <f t="shared" si="4"/>
        <v>63718.680099999998</v>
      </c>
      <c r="H101" s="223">
        <f>H87+H90+H98+H99+H100</f>
        <v>48842.319899999995</v>
      </c>
      <c r="I101" s="197">
        <f>I87+I90+I98+I99+I100</f>
        <v>76235.537100000001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109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126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34" t="s">
        <v>2</v>
      </c>
      <c r="D109" s="435"/>
      <c r="E109" s="434" t="s">
        <v>20</v>
      </c>
      <c r="F109" s="435"/>
      <c r="G109" s="434" t="s">
        <v>21</v>
      </c>
      <c r="H109" s="435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92"/>
      <c r="D113" s="393"/>
      <c r="E113" s="393" t="s">
        <v>89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36" t="s">
        <v>8</v>
      </c>
      <c r="C117" s="437"/>
      <c r="D117" s="437"/>
      <c r="E117" s="437"/>
      <c r="F117" s="437"/>
      <c r="G117" s="437"/>
      <c r="H117" s="437"/>
      <c r="I117" s="437"/>
      <c r="J117" s="437"/>
      <c r="K117" s="438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8" t="s">
        <v>19</v>
      </c>
      <c r="D119" s="179" t="s">
        <v>77</v>
      </c>
      <c r="E119" s="327" t="s">
        <v>74</v>
      </c>
      <c r="F119" s="327" t="str">
        <f>F20</f>
        <v>LANDET KVANTUM UKE 30</v>
      </c>
      <c r="G119" s="327" t="str">
        <f>G20</f>
        <v>LANDET KVANTUM T.O.M UKE 30</v>
      </c>
      <c r="H119" s="194" t="str">
        <f>I20</f>
        <v>RESTKVOTER</v>
      </c>
      <c r="I119" s="195" t="str">
        <f>J20</f>
        <v>LANDET KVANTUM T.O.M. UKE 30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9" t="s">
        <v>84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988.60599999999999</v>
      </c>
      <c r="G120" s="349">
        <f t="shared" si="5"/>
        <v>42931.763800000001</v>
      </c>
      <c r="H120" s="349">
        <f t="shared" si="5"/>
        <v>17139.236200000003</v>
      </c>
      <c r="I120" s="351">
        <f t="shared" si="5"/>
        <v>23775.0134</v>
      </c>
      <c r="J120" s="157"/>
      <c r="K120" s="129"/>
      <c r="L120" s="157"/>
      <c r="M120" s="157"/>
    </row>
    <row r="121" spans="2:13" ht="14.1" customHeight="1" x14ac:dyDescent="0.3">
      <c r="B121" s="9"/>
      <c r="C121" s="260" t="s">
        <v>12</v>
      </c>
      <c r="D121" s="244">
        <v>45454</v>
      </c>
      <c r="E121" s="374">
        <v>47834</v>
      </c>
      <c r="F121" s="423">
        <v>988.60599999999999</v>
      </c>
      <c r="G121" s="352">
        <v>35677.346899999997</v>
      </c>
      <c r="H121" s="352">
        <f>E121-G121</f>
        <v>12156.653100000003</v>
      </c>
      <c r="I121" s="353">
        <v>19908.134699999999</v>
      </c>
      <c r="J121" s="157"/>
      <c r="K121" s="129"/>
      <c r="L121" s="157"/>
      <c r="M121" s="157"/>
    </row>
    <row r="122" spans="2:13" ht="14.1" customHeight="1" x14ac:dyDescent="0.3">
      <c r="B122" s="9"/>
      <c r="C122" s="260" t="s">
        <v>11</v>
      </c>
      <c r="D122" s="244">
        <v>10864</v>
      </c>
      <c r="E122" s="374">
        <v>11737</v>
      </c>
      <c r="F122" s="423"/>
      <c r="G122" s="352">
        <v>7254.4169000000002</v>
      </c>
      <c r="H122" s="352">
        <f>E122-G122</f>
        <v>4482.5830999999998</v>
      </c>
      <c r="I122" s="353">
        <v>3866.8787000000002</v>
      </c>
      <c r="J122" s="157"/>
      <c r="K122" s="129"/>
      <c r="L122" s="157"/>
      <c r="M122" s="157"/>
    </row>
    <row r="123" spans="2:13" ht="15" thickBot="1" x14ac:dyDescent="0.35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2" t="s">
        <v>38</v>
      </c>
      <c r="D124" s="295">
        <v>38390</v>
      </c>
      <c r="E124" s="230">
        <v>37926</v>
      </c>
      <c r="F124" s="230">
        <v>1028.2929999999999</v>
      </c>
      <c r="G124" s="230">
        <v>19680.157800000001</v>
      </c>
      <c r="H124" s="298">
        <f>E124-G124</f>
        <v>18245.842199999999</v>
      </c>
      <c r="I124" s="300">
        <v>23212.4787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292.64409999999998</v>
      </c>
      <c r="G125" s="230">
        <f>G134+G131+G126</f>
        <v>39385.770299999996</v>
      </c>
      <c r="H125" s="356">
        <f>H126+H131+H134</f>
        <v>22331.229699999996</v>
      </c>
      <c r="I125" s="357">
        <f>I126+I131+I134</f>
        <v>27434.276400000002</v>
      </c>
      <c r="J125" s="119"/>
      <c r="K125" s="129"/>
      <c r="L125" s="157"/>
      <c r="M125" s="157"/>
    </row>
    <row r="126" spans="2:13" ht="15.75" customHeight="1" x14ac:dyDescent="0.3">
      <c r="B126" s="2"/>
      <c r="C126" s="264" t="s">
        <v>102</v>
      </c>
      <c r="D126" s="378">
        <f>D127+D128+D129+D130</f>
        <v>44779</v>
      </c>
      <c r="E126" s="375">
        <f>E127+E128+E129+E130</f>
        <v>45672</v>
      </c>
      <c r="F126" s="375">
        <f>F127+F128+F129+F130</f>
        <v>209.3124</v>
      </c>
      <c r="G126" s="375">
        <f>G127+G128+G130+G129</f>
        <v>31608.759899999997</v>
      </c>
      <c r="H126" s="358">
        <f>H127+H128+H129+H130</f>
        <v>14063.240099999999</v>
      </c>
      <c r="I126" s="359">
        <f>I127+I128+I129+I130</f>
        <v>20709.433700000001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5" t="s">
        <v>22</v>
      </c>
      <c r="D127" s="240">
        <f>12789</f>
        <v>12789</v>
      </c>
      <c r="E127" s="229">
        <v>14060</v>
      </c>
      <c r="F127" s="229">
        <v>69.674099999999996</v>
      </c>
      <c r="G127" s="229">
        <v>4658.5147999999999</v>
      </c>
      <c r="H127" s="360">
        <f t="shared" ref="H127:H138" si="6">E127-G127</f>
        <v>9401.4851999999992</v>
      </c>
      <c r="I127" s="361">
        <v>3381.6286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5" t="s">
        <v>23</v>
      </c>
      <c r="D128" s="240">
        <v>11990</v>
      </c>
      <c r="E128" s="229">
        <v>13036</v>
      </c>
      <c r="F128" s="229">
        <v>38.633299999999998</v>
      </c>
      <c r="G128" s="229">
        <v>7732.2062999999998</v>
      </c>
      <c r="H128" s="360">
        <f t="shared" si="6"/>
        <v>5303.7937000000002</v>
      </c>
      <c r="I128" s="361">
        <v>5184.5550999999996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5" t="s">
        <v>24</v>
      </c>
      <c r="D129" s="240">
        <v>11335</v>
      </c>
      <c r="E129" s="229">
        <v>10528</v>
      </c>
      <c r="F129" s="229">
        <v>22.1096</v>
      </c>
      <c r="G129" s="229">
        <v>9280.8137000000006</v>
      </c>
      <c r="H129" s="360">
        <f t="shared" si="6"/>
        <v>1247.1862999999994</v>
      </c>
      <c r="I129" s="361">
        <v>5695.2605000000003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5" t="s">
        <v>93</v>
      </c>
      <c r="D130" s="240">
        <v>8665</v>
      </c>
      <c r="E130" s="229">
        <v>8048</v>
      </c>
      <c r="F130" s="229">
        <v>78.895399999999995</v>
      </c>
      <c r="G130" s="229">
        <v>9937.2250999999997</v>
      </c>
      <c r="H130" s="360">
        <f t="shared" si="6"/>
        <v>-1889.2250999999997</v>
      </c>
      <c r="I130" s="361">
        <v>6447.9894999999997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>
        <v>8.0136000000000003</v>
      </c>
      <c r="G131" s="376">
        <v>4334.7497999999996</v>
      </c>
      <c r="H131" s="362">
        <f t="shared" si="6"/>
        <v>2725.2502000000004</v>
      </c>
      <c r="I131" s="363">
        <v>3632.6808000000001</v>
      </c>
      <c r="J131" s="39"/>
      <c r="K131" s="129"/>
      <c r="L131" s="157"/>
      <c r="M131" s="157"/>
    </row>
    <row r="132" spans="2:13" ht="14.1" customHeight="1" x14ac:dyDescent="0.3">
      <c r="B132" s="9"/>
      <c r="C132" s="265" t="s">
        <v>40</v>
      </c>
      <c r="D132" s="240">
        <v>5919</v>
      </c>
      <c r="E132" s="229">
        <v>6560</v>
      </c>
      <c r="F132" s="229">
        <v>0.50760000000000005</v>
      </c>
      <c r="G132" s="229">
        <v>4308.6311999999998</v>
      </c>
      <c r="H132" s="360">
        <f t="shared" si="6"/>
        <v>2251.3688000000002</v>
      </c>
      <c r="I132" s="361">
        <v>3627.5722000000001</v>
      </c>
      <c r="J132" s="119"/>
      <c r="K132" s="129"/>
      <c r="L132" s="157"/>
      <c r="M132" s="157"/>
    </row>
    <row r="133" spans="2:13" ht="14.1" customHeight="1" x14ac:dyDescent="0.3">
      <c r="B133" s="20"/>
      <c r="C133" s="265" t="s">
        <v>41</v>
      </c>
      <c r="D133" s="240">
        <v>500</v>
      </c>
      <c r="E133" s="229">
        <v>500</v>
      </c>
      <c r="F133" s="229">
        <f>F131-F132</f>
        <v>7.5060000000000002</v>
      </c>
      <c r="G133" s="229">
        <f>G131-G132</f>
        <v>26.118599999999788</v>
      </c>
      <c r="H133" s="360">
        <f t="shared" si="6"/>
        <v>473.88140000000021</v>
      </c>
      <c r="I133" s="361">
        <f>I131-I132</f>
        <v>5.108600000000024</v>
      </c>
      <c r="J133" s="39"/>
      <c r="K133" s="129"/>
      <c r="L133" s="157"/>
      <c r="M133" s="157"/>
    </row>
    <row r="134" spans="2:13" ht="15" thickBot="1" x14ac:dyDescent="0.35">
      <c r="B134" s="9"/>
      <c r="C134" s="267" t="s">
        <v>90</v>
      </c>
      <c r="D134" s="257">
        <v>8170</v>
      </c>
      <c r="E134" s="377">
        <v>8985</v>
      </c>
      <c r="F134" s="377">
        <v>75.318100000000001</v>
      </c>
      <c r="G134" s="377">
        <v>3442.2606000000001</v>
      </c>
      <c r="H134" s="364">
        <f t="shared" si="6"/>
        <v>5542.7394000000004</v>
      </c>
      <c r="I134" s="365">
        <v>3092.1619000000001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3" t="s">
        <v>13</v>
      </c>
      <c r="D135" s="225">
        <v>124</v>
      </c>
      <c r="E135" s="230">
        <v>124</v>
      </c>
      <c r="F135" s="230"/>
      <c r="G135" s="230">
        <v>12.23</v>
      </c>
      <c r="H135" s="379">
        <f t="shared" si="6"/>
        <v>111.77</v>
      </c>
      <c r="I135" s="380">
        <v>5.1165000000000003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8" t="s">
        <v>67</v>
      </c>
      <c r="D136" s="296">
        <v>2000</v>
      </c>
      <c r="E136" s="299">
        <v>2000</v>
      </c>
      <c r="F136" s="299">
        <v>17.1858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9" t="s">
        <v>14</v>
      </c>
      <c r="D138" s="224"/>
      <c r="E138" s="234"/>
      <c r="F138" s="234">
        <v>3</v>
      </c>
      <c r="G138" s="234">
        <v>213</v>
      </c>
      <c r="H138" s="234">
        <f t="shared" si="6"/>
        <v>-213</v>
      </c>
      <c r="I138" s="297">
        <v>157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2329.7289000000001</v>
      </c>
      <c r="G139" s="187">
        <f>G120+G124+G125+G135+G136+G137+G138</f>
        <v>104319.30590000001</v>
      </c>
      <c r="H139" s="187">
        <f t="shared" si="7"/>
        <v>57768.694099999993</v>
      </c>
      <c r="I139" s="416">
        <f>I120+I124+I125+I135+I136+I137+I138</f>
        <v>76784.844000000012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7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110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6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5">
      <c r="B149" s="120"/>
      <c r="C149" s="426" t="s">
        <v>2</v>
      </c>
      <c r="D149" s="427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2" t="s">
        <v>70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4" t="s">
        <v>71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7" t="s">
        <v>87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7" t="s">
        <v>99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30</v>
      </c>
      <c r="F158" s="70" t="str">
        <f>G20</f>
        <v>LANDET KVANTUM T.O.M UKE 30</v>
      </c>
      <c r="G158" s="70" t="str">
        <f>I20</f>
        <v>RESTKVOTER</v>
      </c>
      <c r="H158" s="93" t="str">
        <f>J20</f>
        <v>LANDET KVANTUM T.O.M. UKE 30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58.963200000000001</v>
      </c>
      <c r="F159" s="184">
        <v>15316.7055</v>
      </c>
      <c r="G159" s="184">
        <f>D159-F159</f>
        <v>4084.2945</v>
      </c>
      <c r="H159" s="220">
        <v>10251.025299999999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3.8144999999999998</v>
      </c>
      <c r="G160" s="184">
        <f>D160-F160</f>
        <v>96.185500000000005</v>
      </c>
      <c r="H160" s="220">
        <v>5.5457000000000001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58.963200000000001</v>
      </c>
      <c r="F162" s="186">
        <f>SUM(F159:F161)</f>
        <v>15320.54</v>
      </c>
      <c r="G162" s="186">
        <f>D162-F162</f>
        <v>4193.4599999999991</v>
      </c>
      <c r="H162" s="207">
        <f>SUM(H159:H161)</f>
        <v>10256.571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66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1" t="s">
        <v>1</v>
      </c>
      <c r="C165" s="432"/>
      <c r="D165" s="432"/>
      <c r="E165" s="432"/>
      <c r="F165" s="432"/>
      <c r="G165" s="432"/>
      <c r="H165" s="432"/>
      <c r="I165" s="432"/>
      <c r="J165" s="432"/>
      <c r="K165" s="433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26" t="s">
        <v>2</v>
      </c>
      <c r="D167" s="427"/>
      <c r="E167" s="426" t="s">
        <v>53</v>
      </c>
      <c r="F167" s="427"/>
      <c r="G167" s="426" t="s">
        <v>101</v>
      </c>
      <c r="H167" s="427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4" t="s">
        <v>73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7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28" t="s">
        <v>8</v>
      </c>
      <c r="C176" s="429"/>
      <c r="D176" s="429"/>
      <c r="E176" s="429"/>
      <c r="F176" s="429"/>
      <c r="G176" s="429"/>
      <c r="H176" s="429"/>
      <c r="I176" s="429"/>
      <c r="J176" s="429"/>
      <c r="K176" s="430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77</v>
      </c>
      <c r="E178" s="327" t="s">
        <v>74</v>
      </c>
      <c r="F178" s="327" t="str">
        <f>F20</f>
        <v>LANDET KVANTUM UKE 30</v>
      </c>
      <c r="G178" s="327" t="str">
        <f>G20</f>
        <v>LANDET KVANTUM T.O.M UKE 30</v>
      </c>
      <c r="H178" s="70" t="str">
        <f>I20</f>
        <v>RESTKVOTER</v>
      </c>
      <c r="I178" s="93" t="str">
        <f>J20</f>
        <v>LANDET KVANTUM T.O.M. UKE 30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200.22369999999998</v>
      </c>
      <c r="G179" s="305">
        <f>G180+G181+G182+G183</f>
        <v>20154.990999999998</v>
      </c>
      <c r="H179" s="305">
        <f t="shared" si="8"/>
        <v>24210.008999999998</v>
      </c>
      <c r="I179" s="310">
        <f>I180+I181+I182+I183</f>
        <v>33979.751800000005</v>
      </c>
      <c r="J179" s="81"/>
      <c r="K179" s="58"/>
      <c r="L179" s="192"/>
      <c r="M179" s="192"/>
    </row>
    <row r="180" spans="1:13" ht="14.1" customHeight="1" x14ac:dyDescent="0.3">
      <c r="B180" s="50"/>
      <c r="C180" s="294" t="s">
        <v>81</v>
      </c>
      <c r="D180" s="288">
        <v>26187</v>
      </c>
      <c r="E180" s="303">
        <v>28809</v>
      </c>
      <c r="F180" s="303"/>
      <c r="G180" s="303">
        <v>16183.956099999999</v>
      </c>
      <c r="H180" s="303">
        <f t="shared" ref="H180:H185" si="9">E180-G180</f>
        <v>12625.043900000001</v>
      </c>
      <c r="I180" s="308">
        <v>28249.679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8">
        <v>6816</v>
      </c>
      <c r="E181" s="303">
        <v>7498</v>
      </c>
      <c r="F181" s="303"/>
      <c r="G181" s="303">
        <v>949.17949999999996</v>
      </c>
      <c r="H181" s="303">
        <f t="shared" si="9"/>
        <v>6548.8204999999998</v>
      </c>
      <c r="I181" s="308">
        <v>2117.3656000000001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8">
        <v>1811</v>
      </c>
      <c r="E182" s="303">
        <v>1877</v>
      </c>
      <c r="F182" s="303">
        <v>63.48</v>
      </c>
      <c r="G182" s="303">
        <v>1357.9393</v>
      </c>
      <c r="H182" s="303">
        <f t="shared" si="9"/>
        <v>519.0607</v>
      </c>
      <c r="I182" s="308">
        <v>1327.1703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5" t="s">
        <v>46</v>
      </c>
      <c r="D183" s="386">
        <v>6060</v>
      </c>
      <c r="E183" s="387">
        <v>6181</v>
      </c>
      <c r="F183" s="387">
        <v>136.74369999999999</v>
      </c>
      <c r="G183" s="387">
        <v>1663.9160999999999</v>
      </c>
      <c r="H183" s="387">
        <f t="shared" si="9"/>
        <v>4517.0838999999996</v>
      </c>
      <c r="I183" s="388">
        <v>2285.5369000000001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9">
        <v>5500</v>
      </c>
      <c r="E184" s="307">
        <v>5500</v>
      </c>
      <c r="F184" s="307"/>
      <c r="G184" s="307">
        <v>1910.3706999999999</v>
      </c>
      <c r="H184" s="307">
        <f t="shared" si="9"/>
        <v>3589.6293000000001</v>
      </c>
      <c r="I184" s="312">
        <v>2589.0805999999998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6">
        <v>8000</v>
      </c>
      <c r="E185" s="305">
        <v>8000</v>
      </c>
      <c r="F185" s="305">
        <f>F186+F187</f>
        <v>73.831900000000005</v>
      </c>
      <c r="G185" s="305">
        <f>G186+G187</f>
        <v>2219.8863000000001</v>
      </c>
      <c r="H185" s="305">
        <f t="shared" si="9"/>
        <v>5780.1136999999999</v>
      </c>
      <c r="I185" s="310">
        <f>I186+I187</f>
        <v>3494.2691999999997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8"/>
      <c r="E186" s="303"/>
      <c r="F186" s="303">
        <v>14.460699999999999</v>
      </c>
      <c r="G186" s="303">
        <v>970.2011</v>
      </c>
      <c r="H186" s="303"/>
      <c r="I186" s="308">
        <v>1469.5822000000001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8"/>
      <c r="E187" s="306"/>
      <c r="F187" s="306">
        <v>59.371200000000002</v>
      </c>
      <c r="G187" s="306">
        <v>1249.6851999999999</v>
      </c>
      <c r="H187" s="306"/>
      <c r="I187" s="311">
        <v>2024.6869999999999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9">
        <v>10</v>
      </c>
      <c r="E188" s="307">
        <v>10</v>
      </c>
      <c r="F188" s="307"/>
      <c r="G188" s="307">
        <v>0.46079999999999999</v>
      </c>
      <c r="H188" s="307">
        <f>E188-G188</f>
        <v>9.5391999999999992</v>
      </c>
      <c r="I188" s="312">
        <v>14.4122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7"/>
      <c r="E189" s="304"/>
      <c r="F189" s="304">
        <v>1.1733</v>
      </c>
      <c r="G189" s="304">
        <v>29.2135</v>
      </c>
      <c r="H189" s="304">
        <f>E189-G189</f>
        <v>-29.2135</v>
      </c>
      <c r="I189" s="309">
        <v>20.659600000000001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275.22889999999995</v>
      </c>
      <c r="G190" s="196">
        <f>G179+G184+G185+G188+G189</f>
        <v>24314.922300000002</v>
      </c>
      <c r="H190" s="200">
        <f>H179+H184+H185+H188+H189</f>
        <v>33560.077700000002</v>
      </c>
      <c r="I190" s="197">
        <f>I179+I184+I185+I188+I189</f>
        <v>40098.173400000007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7" t="s">
        <v>82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1" t="s">
        <v>1</v>
      </c>
      <c r="C195" s="432"/>
      <c r="D195" s="432"/>
      <c r="E195" s="432"/>
      <c r="F195" s="432"/>
      <c r="G195" s="432"/>
      <c r="H195" s="432"/>
      <c r="I195" s="432"/>
      <c r="J195" s="432"/>
      <c r="K195" s="433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26" t="s">
        <v>2</v>
      </c>
      <c r="D197" s="427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9" t="s">
        <v>80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91" t="s">
        <v>69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7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28" t="s">
        <v>8</v>
      </c>
      <c r="C205" s="429"/>
      <c r="D205" s="429"/>
      <c r="E205" s="429"/>
      <c r="F205" s="429"/>
      <c r="G205" s="429"/>
      <c r="H205" s="429"/>
      <c r="I205" s="429"/>
      <c r="J205" s="429"/>
      <c r="K205" s="430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30</v>
      </c>
      <c r="F207" s="70" t="str">
        <f>G20</f>
        <v>LANDET KVANTUM T.O.M UKE 30</v>
      </c>
      <c r="G207" s="70" t="str">
        <f>I20</f>
        <v>RESTKVOTER</v>
      </c>
      <c r="H207" s="93" t="str">
        <f>J20</f>
        <v>LANDET KVANTUM T.O.M. UKE 30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28.7224</v>
      </c>
      <c r="F208" s="184">
        <v>616.36270000000002</v>
      </c>
      <c r="G208" s="184">
        <f>D208-F208</f>
        <v>983.63729999999998</v>
      </c>
      <c r="H208" s="220">
        <v>721.85709999999995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173.27019999999999</v>
      </c>
      <c r="F209" s="184">
        <v>2722.0684000000001</v>
      </c>
      <c r="G209" s="184">
        <f t="shared" ref="G209:G211" si="10">D209-F209</f>
        <v>2582.9315999999999</v>
      </c>
      <c r="H209" s="220">
        <v>2214.4216000000001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1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/>
      <c r="F211" s="185">
        <v>0.59209999999999996</v>
      </c>
      <c r="G211" s="184">
        <f t="shared" si="10"/>
        <v>-0.59209999999999996</v>
      </c>
      <c r="H211" s="221">
        <v>10.9123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201.99259999999998</v>
      </c>
      <c r="F212" s="186">
        <f>SUM(F208:F211)</f>
        <v>3339.5424000000003</v>
      </c>
      <c r="G212" s="186">
        <f>D212-F212</f>
        <v>3615.4575999999997</v>
      </c>
      <c r="H212" s="207">
        <f>H208+H209+H210+H211</f>
        <v>2954.7369999999996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5">
      <c r="B221" s="82"/>
      <c r="C221" s="94" t="s">
        <v>111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3">
      <c r="B222" s="431" t="s">
        <v>1</v>
      </c>
      <c r="C222" s="432"/>
      <c r="D222" s="432"/>
      <c r="E222" s="432"/>
      <c r="F222" s="432"/>
      <c r="G222" s="432"/>
      <c r="H222" s="432"/>
      <c r="I222" s="432"/>
      <c r="J222" s="432"/>
      <c r="K222" s="433"/>
      <c r="L222" s="190"/>
      <c r="M222" s="190"/>
    </row>
    <row r="223" spans="2:13" ht="6" customHeight="1" thickBot="1" x14ac:dyDescent="0.35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5">
      <c r="B224" s="143"/>
      <c r="C224" s="426" t="s">
        <v>2</v>
      </c>
      <c r="D224" s="427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3">
      <c r="B225" s="146"/>
      <c r="C225" s="269" t="s">
        <v>80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3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5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3">
      <c r="B229" s="83"/>
      <c r="C229" s="291" t="s">
        <v>112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5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3">
      <c r="B231" s="428" t="s">
        <v>8</v>
      </c>
      <c r="C231" s="429"/>
      <c r="D231" s="429"/>
      <c r="E231" s="429"/>
      <c r="F231" s="429"/>
      <c r="G231" s="429"/>
      <c r="H231" s="429"/>
      <c r="I231" s="429"/>
      <c r="J231" s="429"/>
      <c r="K231" s="430"/>
      <c r="L231" s="190"/>
      <c r="M231" s="190"/>
    </row>
    <row r="232" spans="2:13" ht="6" customHeight="1" thickBot="1" x14ac:dyDescent="0.35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5">
      <c r="B233" s="83"/>
      <c r="C233" s="397" t="s">
        <v>113</v>
      </c>
      <c r="D233" s="398" t="s">
        <v>114</v>
      </c>
      <c r="E233" s="399" t="s">
        <v>115</v>
      </c>
      <c r="F233" s="400" t="str">
        <f>E207</f>
        <v>LANDET KVANTUM UKE 30</v>
      </c>
      <c r="G233" s="400" t="str">
        <f>F207</f>
        <v>LANDET KVANTUM T.O.M UKE 30</v>
      </c>
      <c r="H233" s="400" t="s">
        <v>64</v>
      </c>
      <c r="I233" s="401" t="str">
        <f>H207</f>
        <v>LANDET KVANTUM T.O.M. UKE 30 2017</v>
      </c>
      <c r="J233" s="81"/>
      <c r="K233" s="121"/>
      <c r="L233" s="119"/>
      <c r="M233" s="119"/>
    </row>
    <row r="234" spans="2:13" s="98" customFormat="1" ht="14.1" customHeight="1" thickBot="1" x14ac:dyDescent="0.35">
      <c r="B234" s="162"/>
      <c r="C234" s="112" t="s">
        <v>116</v>
      </c>
      <c r="D234" s="455">
        <v>2075</v>
      </c>
      <c r="E234" s="458">
        <v>2075</v>
      </c>
      <c r="F234" s="402">
        <f>SUM(F235:F236)</f>
        <v>0</v>
      </c>
      <c r="G234" s="403">
        <f>SUM(G235:G236)</f>
        <v>2083.9490000000001</v>
      </c>
      <c r="H234" s="458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405" t="s">
        <v>88</v>
      </c>
      <c r="D235" s="456"/>
      <c r="E235" s="459"/>
      <c r="F235" s="406"/>
      <c r="G235" s="406">
        <v>1636.6134999999999</v>
      </c>
      <c r="H235" s="459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405" t="s">
        <v>90</v>
      </c>
      <c r="D236" s="457"/>
      <c r="E236" s="460"/>
      <c r="F236" s="408"/>
      <c r="G236" s="408">
        <v>447.33550000000002</v>
      </c>
      <c r="H236" s="460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117</v>
      </c>
      <c r="D237" s="455">
        <v>1582</v>
      </c>
      <c r="E237" s="458">
        <v>1888</v>
      </c>
      <c r="F237" s="402">
        <f>SUM(F238:F239)</f>
        <v>96.654499999999999</v>
      </c>
      <c r="G237" s="402">
        <f>SUM(G238:G239)</f>
        <v>1201.9234999999999</v>
      </c>
      <c r="H237" s="458">
        <f>E237-G237</f>
        <v>686.07650000000012</v>
      </c>
      <c r="I237" s="404">
        <f>SUM(I238:I239)</f>
        <v>1332.7383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405" t="s">
        <v>88</v>
      </c>
      <c r="D238" s="456"/>
      <c r="E238" s="459"/>
      <c r="F238" s="406">
        <v>82.113500000000002</v>
      </c>
      <c r="G238" s="406">
        <v>1005.0567</v>
      </c>
      <c r="H238" s="459"/>
      <c r="I238" s="407">
        <v>1088.1129000000001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405" t="s">
        <v>90</v>
      </c>
      <c r="D239" s="457"/>
      <c r="E239" s="460"/>
      <c r="F239" s="408">
        <v>14.541</v>
      </c>
      <c r="G239" s="408">
        <v>196.86680000000001</v>
      </c>
      <c r="H239" s="460"/>
      <c r="I239" s="409">
        <v>244.62540000000001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112" t="s">
        <v>118</v>
      </c>
      <c r="D240" s="455">
        <v>1582</v>
      </c>
      <c r="E240" s="458">
        <v>1888</v>
      </c>
      <c r="F240" s="402">
        <f>SUM(F241:F242)</f>
        <v>0</v>
      </c>
      <c r="G240" s="402">
        <f>SUM(G241:G242)</f>
        <v>0</v>
      </c>
      <c r="H240" s="458">
        <f>E240-G240</f>
        <v>1888</v>
      </c>
      <c r="I240" s="404">
        <f>SUM(I241:I242)</f>
        <v>0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405" t="s">
        <v>88</v>
      </c>
      <c r="D241" s="456"/>
      <c r="E241" s="459"/>
      <c r="F241" s="406"/>
      <c r="G241" s="406"/>
      <c r="H241" s="459"/>
      <c r="I241" s="407"/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405" t="s">
        <v>90</v>
      </c>
      <c r="D242" s="457"/>
      <c r="E242" s="460"/>
      <c r="F242" s="408"/>
      <c r="G242" s="408"/>
      <c r="H242" s="460"/>
      <c r="I242" s="409"/>
      <c r="J242" s="163"/>
      <c r="K242" s="97"/>
      <c r="L242" s="101"/>
      <c r="M242" s="101"/>
    </row>
    <row r="243" spans="2:13" s="98" customFormat="1" ht="14.1" customHeight="1" thickBot="1" x14ac:dyDescent="0.35">
      <c r="B243" s="90"/>
      <c r="C243" s="110" t="s">
        <v>55</v>
      </c>
      <c r="D243" s="185"/>
      <c r="E243" s="185"/>
      <c r="F243" s="185"/>
      <c r="G243" s="185">
        <v>0.157</v>
      </c>
      <c r="H243" s="184"/>
      <c r="I243" s="221">
        <f>0.608+0.388</f>
        <v>0.996</v>
      </c>
      <c r="J243" s="91"/>
      <c r="K243" s="92"/>
      <c r="L243" s="193"/>
      <c r="M243" s="193"/>
    </row>
    <row r="244" spans="2:13" ht="16.2" thickBot="1" x14ac:dyDescent="0.35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96.654499999999999</v>
      </c>
      <c r="G244" s="186">
        <f>G234+G237+G240+G243</f>
        <v>3286.0295000000001</v>
      </c>
      <c r="H244" s="186">
        <f t="shared" si="11"/>
        <v>2565.1275000000001</v>
      </c>
      <c r="I244" s="186">
        <f>I234+I237+I240</f>
        <v>3645.4304000000002</v>
      </c>
      <c r="J244" s="81"/>
      <c r="K244" s="121"/>
      <c r="L244" s="119"/>
      <c r="M244" s="119"/>
    </row>
    <row r="245" spans="2:13" s="71" customFormat="1" ht="9" customHeight="1" x14ac:dyDescent="0.3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5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3"/>
    <row r="248" spans="2:13" ht="14.1" hidden="1" customHeight="1" x14ac:dyDescent="0.3"/>
    <row r="249" spans="2:13" ht="14.1" hidden="1" customHeight="1" x14ac:dyDescent="0.3"/>
    <row r="250" spans="2:13" ht="14.1" hidden="1" customHeight="1" x14ac:dyDescent="0.3">
      <c r="G250" s="65"/>
    </row>
    <row r="251" spans="2:13" ht="14.1" hidden="1" customHeight="1" x14ac:dyDescent="0.3">
      <c r="F251" s="65"/>
    </row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7:D239"/>
    <mergeCell ref="E237:E239"/>
    <mergeCell ref="H237:H239"/>
    <mergeCell ref="D240:D242"/>
    <mergeCell ref="E240:E242"/>
    <mergeCell ref="H240:H242"/>
    <mergeCell ref="B222:K222"/>
    <mergeCell ref="C224:D224"/>
    <mergeCell ref="B231:K231"/>
    <mergeCell ref="D234:D236"/>
    <mergeCell ref="E234:E236"/>
    <mergeCell ref="H234:H236"/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30
&amp;"-,Normal"&amp;11(iht. mottatte landings- og sluttsedler fra fiskesalgslagene; alle tallstørrelser i hele tonn)&amp;R31.07.2018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UKE_30_2018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2018-07-24T11:17:29Z</cp:lastPrinted>
  <dcterms:created xsi:type="dcterms:W3CDTF">2011-07-06T12:13:20Z</dcterms:created>
  <dcterms:modified xsi:type="dcterms:W3CDTF">2018-07-31T07:26:09Z</dcterms:modified>
</cp:coreProperties>
</file>