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"/>
    </mc:Choice>
  </mc:AlternateContent>
  <bookViews>
    <workbookView xWindow="0" yWindow="0" windowWidth="28800" windowHeight="12432" tabRatio="413"/>
  </bookViews>
  <sheets>
    <sheet name="UKE_3_2017" sheetId="1" r:id="rId1"/>
  </sheets>
  <definedNames>
    <definedName name="Z_14D440E4_F18A_4F78_9989_38C1B133222D_.wvu.Cols" localSheetId="0" hidden="1">UKE_3_2017!#REF!</definedName>
    <definedName name="Z_14D440E4_F18A_4F78_9989_38C1B133222D_.wvu.PrintArea" localSheetId="0" hidden="1">UKE_3_2017!$B$1:$M$214</definedName>
    <definedName name="Z_14D440E4_F18A_4F78_9989_38C1B133222D_.wvu.Rows" localSheetId="0" hidden="1">UKE_3_2017!$326:$1048576,UKE_3_2017!$215:$325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84" i="1" l="1"/>
  <c r="G184" i="1"/>
  <c r="I184" i="1"/>
  <c r="F132" i="1"/>
  <c r="G132" i="1"/>
  <c r="I138" i="1"/>
  <c r="I124" i="1"/>
  <c r="I132" i="1"/>
  <c r="D211" i="1" l="1"/>
  <c r="E186" i="1" l="1"/>
  <c r="E178" i="1"/>
  <c r="E189" i="1" s="1"/>
  <c r="F161" i="1"/>
  <c r="E161" i="1"/>
  <c r="D161" i="1"/>
  <c r="G160" i="1"/>
  <c r="G159" i="1"/>
  <c r="G158" i="1"/>
  <c r="E130" i="1"/>
  <c r="H137" i="1"/>
  <c r="H136" i="1"/>
  <c r="H135" i="1"/>
  <c r="H134" i="1"/>
  <c r="H133" i="1"/>
  <c r="H132" i="1"/>
  <c r="H131" i="1"/>
  <c r="D130" i="1"/>
  <c r="H130" i="1" s="1"/>
  <c r="H129" i="1"/>
  <c r="H128" i="1"/>
  <c r="H127" i="1"/>
  <c r="H126" i="1"/>
  <c r="I125" i="1"/>
  <c r="G125" i="1"/>
  <c r="G124" i="1" s="1"/>
  <c r="F125" i="1"/>
  <c r="F124" i="1" s="1"/>
  <c r="E125" i="1"/>
  <c r="D125" i="1"/>
  <c r="D124" i="1" s="1"/>
  <c r="E124" i="1"/>
  <c r="H123" i="1"/>
  <c r="H122" i="1"/>
  <c r="H121" i="1"/>
  <c r="H120" i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61" i="1" l="1"/>
  <c r="G138" i="1"/>
  <c r="H124" i="1"/>
  <c r="F138" i="1"/>
  <c r="H119" i="1"/>
  <c r="H125" i="1"/>
  <c r="G60" i="1"/>
  <c r="H138" i="1" l="1"/>
  <c r="H98" i="1"/>
  <c r="H97" i="1"/>
  <c r="H96" i="1"/>
  <c r="H95" i="1"/>
  <c r="H94" i="1"/>
  <c r="H93" i="1"/>
  <c r="H92" i="1"/>
  <c r="D91" i="1"/>
  <c r="H91" i="1" s="1"/>
  <c r="D90" i="1"/>
  <c r="H90" i="1" s="1"/>
  <c r="I89" i="1"/>
  <c r="I88" i="1" s="1"/>
  <c r="G89" i="1"/>
  <c r="F89" i="1"/>
  <c r="E89" i="1"/>
  <c r="E88" i="1" s="1"/>
  <c r="D89" i="1"/>
  <c r="D88" i="1" s="1"/>
  <c r="D99" i="1" s="1"/>
  <c r="G88" i="1"/>
  <c r="F88" i="1"/>
  <c r="H87" i="1"/>
  <c r="H86" i="1"/>
  <c r="H85" i="1" s="1"/>
  <c r="I85" i="1"/>
  <c r="G85" i="1"/>
  <c r="G99" i="1" s="1"/>
  <c r="F85" i="1"/>
  <c r="E85" i="1"/>
  <c r="E99" i="1" s="1"/>
  <c r="D85" i="1"/>
  <c r="F84" i="1"/>
  <c r="G84" i="1"/>
  <c r="H84" i="1"/>
  <c r="I84" i="1"/>
  <c r="H78" i="1"/>
  <c r="F78" i="1"/>
  <c r="D78" i="1"/>
  <c r="H40" i="1"/>
  <c r="E40" i="1"/>
  <c r="I39" i="1"/>
  <c r="I38" i="1"/>
  <c r="I37" i="1"/>
  <c r="I36" i="1"/>
  <c r="I35" i="1"/>
  <c r="I34" i="1"/>
  <c r="I33" i="1"/>
  <c r="I32" i="1" s="1"/>
  <c r="J32" i="1"/>
  <c r="G32" i="1"/>
  <c r="F32" i="1"/>
  <c r="F24" i="1" s="1"/>
  <c r="D32" i="1"/>
  <c r="D24" i="1" s="1"/>
  <c r="D40" i="1" s="1"/>
  <c r="I31" i="1"/>
  <c r="I30" i="1"/>
  <c r="I29" i="1"/>
  <c r="I28" i="1"/>
  <c r="D27" i="1"/>
  <c r="I27" i="1" s="1"/>
  <c r="D26" i="1"/>
  <c r="D25" i="1" s="1"/>
  <c r="J25" i="1"/>
  <c r="G25" i="1"/>
  <c r="F25" i="1"/>
  <c r="G24" i="1"/>
  <c r="I23" i="1"/>
  <c r="I22" i="1"/>
  <c r="J21" i="1"/>
  <c r="G21" i="1"/>
  <c r="G40" i="1" s="1"/>
  <c r="F21" i="1"/>
  <c r="F40" i="1" s="1"/>
  <c r="D21" i="1"/>
  <c r="H14" i="1"/>
  <c r="F14" i="1"/>
  <c r="D14" i="1"/>
  <c r="F99" i="1" l="1"/>
  <c r="H89" i="1"/>
  <c r="H88" i="1" s="1"/>
  <c r="H99" i="1" s="1"/>
  <c r="J24" i="1"/>
  <c r="J40" i="1" s="1"/>
  <c r="I21" i="1"/>
  <c r="I99" i="1"/>
  <c r="I26" i="1"/>
  <c r="I25" i="1" s="1"/>
  <c r="I24" i="1" s="1"/>
  <c r="I40" i="1" s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H187" i="1"/>
  <c r="H184" i="1"/>
  <c r="H183" i="1"/>
  <c r="H182" i="1"/>
  <c r="H181" i="1"/>
  <c r="H180" i="1"/>
  <c r="H179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<sst xmlns="http://schemas.openxmlformats.org/spreadsheetml/2006/main" count="230" uniqueCount="120">
  <si>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</si>
  <si>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</si>
  <si>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</si>
  <si>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</si>
  <si>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</si>
  <si>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</si>
  <si>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</si>
  <si>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</si>
  <si>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</si>
  <si>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</si>
  <si>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</si>
  <si>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</si>
  <si>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</si>
  <si>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</si>
  <si>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</si>
  <si>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</si>
  <si>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</si>
  <si>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</si>
  <si>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</si>
  <si>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</si>
  <si>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</si>
  <si>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</si>
  <si>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</si>
  <si>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</si>
  <si>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</si>
  <si>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</si>
  <si>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</si>
  <si>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</si>
  <si>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</si>
  <si>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</si>
  <si>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</si>
  <si>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</si>
  <si>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</si>
  <si>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</si>
  <si>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</si>
  <si>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</si>
  <si>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</si>
  <si>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</si>
  <si>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</si>
  <si>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</si>
  <si>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</si>
  <si>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</si>
  <si>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</si>
  <si>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</si>
  <si>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</si>
  <si>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</si>
  <si>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</si>
  <si>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</si>
  <si>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</si>
  <si>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</si>
  <si>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</si>
  <si>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</si>
  <si>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</si>
  <si>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</si>
  <si>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</si>
  <si>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</si>
  <si>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</si>
  <si>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</si>
  <si>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</si>
  <si>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</si>
  <si>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</si>
  <si>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</si>
  <si>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</si>
  <si>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</si>
  <si>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</si>
  <si>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</si>
  <si>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</si>
  <si>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</si>
  <si>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</si>
  <si>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</si>
  <si>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</si>
  <si>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</si>
  <si>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</si>
  <si>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</si>
  <si>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</si>
  <si>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</si>
  <si>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</si>
  <si>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</si>
  <si>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</si>
  <si>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</si>
  <si>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</si>
  <si>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</si>
  <si>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</si>
  <si>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</si>
  <si>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</si>
  <si>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</si>
  <si>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</si>
  <si>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</si>
  <si>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</si>
  <si>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0 tonn, men det legges til grunn at hele avsetningen tas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</si>
  <si>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</si>
  <si>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</si>
  <si>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</si>
  <si>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</si>
  <si>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r>
      <t>JUSTERTE GRUPPEKVOTER</t>
    </r>
    <r>
      <rPr>
        <b/>
        <vertAlign val="superscript"/>
        <sz val="12"/>
        <rFont val="Calibri"/>
        <family val="2"/>
      </rPr>
      <t>4</t>
    </r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</si>
  <si>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</si>
  <si>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</si>
  <si>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</si>
  <si>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4 </t>
    </r>
    <r>
      <rPr>
        <sz val="9"/>
        <color theme="1"/>
        <rFont val="Calibri"/>
        <family val="2"/>
      </rPr>
      <t>Kvoter justert for overføringer av kvantum mellom kvoteår, det forventes at de justerte kvotene er beregnet ca. 1. februar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</si>
  <si>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</si>
  <si>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</si>
  <si>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t>JUSTERTE GRUPPEKVOTER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</si>
  <si>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</si>
  <si>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2 </t>
    </r>
    <r>
      <rPr>
        <sz val="9"/>
        <color theme="1"/>
        <rFont val="Calibri"/>
        <family val="2"/>
      </rPr>
      <t>Registrert rekreasjonsfiske utgjør ..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</si>
  <si>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Kvoter justert for overføringer av kvantum mellom kvoteår, det forventes at de justerte kvotene er beregnet ca. 1. februar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</si>
  <si>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</si>
  <si>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3 </t>
    </r>
    <r>
      <rPr>
        <sz val="9"/>
        <color theme="1"/>
        <rFont val="Calibri"/>
        <family val="2"/>
      </rPr>
      <t>Kvoter justert for overføringer av kvantum mellom kvoteår, det forventes at de justerte kvotene er beregnet ca. 1. februar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</si>
  <si>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</si>
  <si>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</si>
  <si>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</si>
  <si>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JUSTERTE GRUPPEKVOTER</t>
    </r>
    <r>
      <rPr>
        <b/>
        <vertAlign val="superscript"/>
        <sz val="12"/>
        <rFont val="Calibri"/>
        <family val="2"/>
      </rPr>
      <t>1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</si>
  <si>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</si>
  <si>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t>LANDET KVANTUM UKE 3</t>
  </si>
  <si>
    <t>LANDET KVANTUM T.O.M UKE 3</t>
  </si>
  <si>
    <t>LANDET KVANTUM T.O.M. UKE 3 2016</t>
  </si>
  <si>
    <r>
      <t xml:space="preserve">3 </t>
    </r>
    <r>
      <rPr>
        <sz val="9"/>
        <color theme="1"/>
        <rFont val="Calibri"/>
        <family val="2"/>
      </rPr>
      <t>Registrert rekreasjonsfiske utgjør 30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</si>
  <si>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12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</si>
  <si>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</si>
  <si>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Kvoter justert for overføringer av kvantum mellom kvoteår, det forventes at de justerte kvotene er beregnet ca. 1. februar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</si>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</sst>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G4" sqref="G4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7.886718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342" t="s">
        <v>88</v>
      </c>
      <c r="C2" s="343"/>
      <c r="D2" s="343"/>
      <c r="E2" s="343"/>
      <c r="F2" s="343"/>
      <c r="G2" s="343"/>
      <c r="H2" s="343"/>
      <c r="I2" s="343"/>
      <c r="J2" s="343"/>
      <c r="K2" s="344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345"/>
      <c r="C7" s="346"/>
      <c r="D7" s="346"/>
      <c r="E7" s="346"/>
      <c r="F7" s="346"/>
      <c r="G7" s="346"/>
      <c r="H7" s="346"/>
      <c r="I7" s="346"/>
      <c r="J7" s="346"/>
      <c r="K7" s="347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348" t="s">
        <v>2</v>
      </c>
      <c r="D9" s="349"/>
      <c r="E9" s="348" t="s">
        <v>20</v>
      </c>
      <c r="F9" s="349"/>
      <c r="G9" s="348" t="s">
        <v>21</v>
      </c>
      <c r="H9" s="349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6" t="s">
        <v>90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91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4" t="s">
        <v>92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3">
      <c r="B18" s="350" t="s">
        <v>8</v>
      </c>
      <c r="C18" s="351"/>
      <c r="D18" s="351"/>
      <c r="E18" s="351"/>
      <c r="F18" s="351"/>
      <c r="G18" s="351"/>
      <c r="H18" s="351"/>
      <c r="I18" s="351"/>
      <c r="J18" s="351"/>
      <c r="K18" s="352"/>
      <c r="L18" s="208"/>
      <c r="M18" s="208"/>
    </row>
    <row r="19" spans="1:13" ht="12" customHeight="1" thickBot="1" x14ac:dyDescent="0.35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74" t="s">
        <v>93</v>
      </c>
      <c r="E20" s="374" t="s">
        <v>94</v>
      </c>
      <c r="F20" s="375" t="s">
        <v>112</v>
      </c>
      <c r="G20" s="375" t="s">
        <v>113</v>
      </c>
      <c r="H20" s="375" t="s">
        <v>84</v>
      </c>
      <c r="I20" s="375" t="s">
        <v>72</v>
      </c>
      <c r="J20" s="376" t="s">
        <v>114</v>
      </c>
      <c r="K20" s="117"/>
      <c r="L20" s="4"/>
      <c r="M20" s="4"/>
    </row>
    <row r="21" spans="1:13" ht="14.1" customHeight="1" x14ac:dyDescent="0.3">
      <c r="B21" s="120"/>
      <c r="C21" s="268" t="s">
        <v>16</v>
      </c>
      <c r="D21" s="327">
        <f>D23+D22</f>
        <v>129790</v>
      </c>
      <c r="E21" s="377"/>
      <c r="F21" s="377">
        <f>F23+F22</f>
        <v>3827.7465000000002</v>
      </c>
      <c r="G21" s="377">
        <f>G22+G23</f>
        <v>9188.6353999999992</v>
      </c>
      <c r="H21" s="377"/>
      <c r="I21" s="377">
        <f>I23+I22</f>
        <v>120601.3646</v>
      </c>
      <c r="J21" s="378">
        <f>J23+J22</f>
        <v>8724.6695</v>
      </c>
      <c r="K21" s="129"/>
      <c r="L21" s="158"/>
      <c r="M21" s="158"/>
    </row>
    <row r="22" spans="1:13" ht="14.1" customHeight="1" x14ac:dyDescent="0.3">
      <c r="B22" s="120"/>
      <c r="C22" s="269" t="s">
        <v>12</v>
      </c>
      <c r="D22" s="328">
        <v>129040</v>
      </c>
      <c r="E22" s="379"/>
      <c r="F22" s="379">
        <v>3826.7745</v>
      </c>
      <c r="G22" s="379">
        <v>9182.2873999999993</v>
      </c>
      <c r="H22" s="379"/>
      <c r="I22" s="379">
        <f>D22-G22</f>
        <v>119857.7126</v>
      </c>
      <c r="J22" s="380">
        <v>8687.9120000000003</v>
      </c>
      <c r="K22" s="129"/>
      <c r="L22" s="158"/>
      <c r="M22" s="158"/>
    </row>
    <row r="23" spans="1:13" ht="14.1" customHeight="1" thickBot="1" x14ac:dyDescent="0.35">
      <c r="B23" s="120"/>
      <c r="C23" s="270" t="s">
        <v>11</v>
      </c>
      <c r="D23" s="373">
        <v>750</v>
      </c>
      <c r="E23" s="381"/>
      <c r="F23" s="381">
        <v>0.97199999999999998</v>
      </c>
      <c r="G23" s="381">
        <v>6.3479999999999999</v>
      </c>
      <c r="H23" s="381"/>
      <c r="I23" s="379">
        <f>D23-G23</f>
        <v>743.65200000000004</v>
      </c>
      <c r="J23" s="382">
        <v>36.7575</v>
      </c>
      <c r="K23" s="129"/>
      <c r="L23" s="158"/>
      <c r="M23" s="158"/>
    </row>
    <row r="24" spans="1:13" ht="14.1" customHeight="1" x14ac:dyDescent="0.3">
      <c r="B24" s="120"/>
      <c r="C24" s="268" t="s">
        <v>17</v>
      </c>
      <c r="D24" s="327">
        <f>D32+D31+D25</f>
        <v>267534</v>
      </c>
      <c r="E24" s="377"/>
      <c r="F24" s="377">
        <f>F32+F31+F25</f>
        <v>2228.7098999999998</v>
      </c>
      <c r="G24" s="377">
        <f>G25+G31+G32</f>
        <v>5670.7509</v>
      </c>
      <c r="H24" s="377"/>
      <c r="I24" s="377">
        <f>I25+I31+I32</f>
        <v>261863.24910000002</v>
      </c>
      <c r="J24" s="378">
        <f>J25+J31+J32</f>
        <v>9762.2667999999994</v>
      </c>
      <c r="K24" s="129"/>
      <c r="L24" s="158"/>
      <c r="M24" s="158"/>
    </row>
    <row r="25" spans="1:13" ht="15" customHeight="1" x14ac:dyDescent="0.3">
      <c r="A25" s="21"/>
      <c r="B25" s="130"/>
      <c r="C25" s="275" t="s">
        <v>64</v>
      </c>
      <c r="D25" s="329">
        <f>D26+D27+D28+D29+D30</f>
        <v>208734</v>
      </c>
      <c r="E25" s="383"/>
      <c r="F25" s="383">
        <f>F26+F27+F28+F29</f>
        <v>1112.9847</v>
      </c>
      <c r="G25" s="383">
        <f>G26+G27+G28+G29</f>
        <v>3793.1808000000001</v>
      </c>
      <c r="H25" s="383"/>
      <c r="I25" s="383">
        <f>I26+I27+I28+I29+I30</f>
        <v>204940.8192</v>
      </c>
      <c r="J25" s="384">
        <f>J26+J27+J28+J29+J30</f>
        <v>7330.7667999999994</v>
      </c>
      <c r="K25" s="129"/>
      <c r="L25" s="158"/>
      <c r="M25" s="158"/>
    </row>
    <row r="26" spans="1:13" ht="14.1" customHeight="1" x14ac:dyDescent="0.3">
      <c r="A26" s="22"/>
      <c r="B26" s="131"/>
      <c r="C26" s="274" t="s">
        <v>22</v>
      </c>
      <c r="D26" s="330">
        <f>51847+1633</f>
        <v>53480</v>
      </c>
      <c r="E26" s="385"/>
      <c r="F26" s="385">
        <v>275.70190000000002</v>
      </c>
      <c r="G26" s="385">
        <v>1420.7762</v>
      </c>
      <c r="H26" s="385"/>
      <c r="I26" s="385">
        <f>D26-G26</f>
        <v>52059.2238</v>
      </c>
      <c r="J26" s="386">
        <v>2341.2651999999998</v>
      </c>
      <c r="K26" s="129"/>
      <c r="L26" s="158"/>
      <c r="M26" s="158"/>
    </row>
    <row r="27" spans="1:13" ht="14.1" customHeight="1" x14ac:dyDescent="0.3">
      <c r="A27" s="22"/>
      <c r="B27" s="131"/>
      <c r="C27" s="274" t="s">
        <v>68</v>
      </c>
      <c r="D27" s="330">
        <f>49804+2387</f>
        <v>52191</v>
      </c>
      <c r="E27" s="385"/>
      <c r="F27" s="385">
        <v>339.10980000000001</v>
      </c>
      <c r="G27" s="385">
        <v>1388.2536</v>
      </c>
      <c r="H27" s="385"/>
      <c r="I27" s="385">
        <f t="shared" ref="I27:I30" si="0">D27-G27</f>
        <v>50802.746400000004</v>
      </c>
      <c r="J27" s="386">
        <v>2557.6999000000001</v>
      </c>
      <c r="K27" s="129"/>
      <c r="L27" s="158"/>
      <c r="M27" s="158"/>
    </row>
    <row r="28" spans="1:13" ht="14.1" customHeight="1" x14ac:dyDescent="0.3">
      <c r="A28" s="22"/>
      <c r="B28" s="131"/>
      <c r="C28" s="274" t="s">
        <v>69</v>
      </c>
      <c r="D28" s="330">
        <v>51454</v>
      </c>
      <c r="E28" s="385"/>
      <c r="F28" s="385">
        <v>395.0838</v>
      </c>
      <c r="G28" s="385">
        <v>804.11530000000005</v>
      </c>
      <c r="H28" s="385"/>
      <c r="I28" s="385">
        <f t="shared" si="0"/>
        <v>50649.884700000002</v>
      </c>
      <c r="J28" s="386">
        <v>1901.2997</v>
      </c>
      <c r="K28" s="129"/>
      <c r="L28" s="158"/>
      <c r="M28" s="158"/>
    </row>
    <row r="29" spans="1:13" ht="14.1" customHeight="1" x14ac:dyDescent="0.3">
      <c r="A29" s="22"/>
      <c r="B29" s="131"/>
      <c r="C29" s="274" t="s">
        <v>25</v>
      </c>
      <c r="D29" s="330">
        <v>34409</v>
      </c>
      <c r="E29" s="385"/>
      <c r="F29" s="385">
        <v>103.08920000000001</v>
      </c>
      <c r="G29" s="385">
        <v>180.03569999999999</v>
      </c>
      <c r="H29" s="385"/>
      <c r="I29" s="385">
        <f t="shared" si="0"/>
        <v>34228.9643</v>
      </c>
      <c r="J29" s="386">
        <v>530.50199999999995</v>
      </c>
      <c r="K29" s="129"/>
      <c r="L29" s="158"/>
      <c r="M29" s="158"/>
    </row>
    <row r="30" spans="1:13" ht="14.1" customHeight="1" x14ac:dyDescent="0.3">
      <c r="A30" s="22"/>
      <c r="B30" s="131"/>
      <c r="C30" s="274" t="s">
        <v>65</v>
      </c>
      <c r="D30" s="330">
        <v>17200</v>
      </c>
      <c r="E30" s="385"/>
      <c r="F30" s="385"/>
      <c r="G30" s="385"/>
      <c r="H30" s="385"/>
      <c r="I30" s="385">
        <f t="shared" si="0"/>
        <v>17200</v>
      </c>
      <c r="J30" s="386"/>
      <c r="K30" s="129"/>
      <c r="L30" s="158"/>
      <c r="M30" s="158"/>
    </row>
    <row r="31" spans="1:13" ht="14.1" customHeight="1" x14ac:dyDescent="0.3">
      <c r="A31" s="23"/>
      <c r="B31" s="130"/>
      <c r="C31" s="275" t="s">
        <v>18</v>
      </c>
      <c r="D31" s="329">
        <v>33756</v>
      </c>
      <c r="E31" s="383"/>
      <c r="F31" s="383">
        <v>1035.0309</v>
      </c>
      <c r="G31" s="383">
        <v>1414.0868</v>
      </c>
      <c r="H31" s="383"/>
      <c r="I31" s="383">
        <f>D31-G31</f>
        <v>32341.913199999999</v>
      </c>
      <c r="J31" s="384">
        <v>1804.1606999999999</v>
      </c>
      <c r="K31" s="129"/>
      <c r="L31" s="158"/>
      <c r="M31" s="158"/>
    </row>
    <row r="32" spans="1:13" ht="14.1" customHeight="1" x14ac:dyDescent="0.3">
      <c r="A32" s="23"/>
      <c r="B32" s="130"/>
      <c r="C32" s="275" t="s">
        <v>66</v>
      </c>
      <c r="D32" s="329">
        <f>D33+D34</f>
        <v>25044</v>
      </c>
      <c r="E32" s="383"/>
      <c r="F32" s="383">
        <f>F33</f>
        <v>80.694299999999998</v>
      </c>
      <c r="G32" s="383">
        <f>G33</f>
        <v>463.48329999999999</v>
      </c>
      <c r="H32" s="383"/>
      <c r="I32" s="383">
        <f>I33+I34</f>
        <v>24580.5167</v>
      </c>
      <c r="J32" s="384">
        <f>J33</f>
        <v>627.33929999999998</v>
      </c>
      <c r="K32" s="129"/>
      <c r="L32" s="158"/>
      <c r="M32" s="158"/>
    </row>
    <row r="33" spans="1:13" ht="14.1" customHeight="1" x14ac:dyDescent="0.3">
      <c r="A33" s="22"/>
      <c r="B33" s="131"/>
      <c r="C33" s="274" t="s">
        <v>10</v>
      </c>
      <c r="D33" s="330">
        <v>22944</v>
      </c>
      <c r="E33" s="385"/>
      <c r="F33" s="385">
        <v>80.694299999999998</v>
      </c>
      <c r="G33" s="385">
        <v>463.48329999999999</v>
      </c>
      <c r="H33" s="385"/>
      <c r="I33" s="385">
        <f>D33-G33</f>
        <v>22480.5167</v>
      </c>
      <c r="J33" s="386">
        <v>627.33929999999998</v>
      </c>
      <c r="K33" s="129"/>
      <c r="L33" s="158"/>
      <c r="M33" s="158"/>
    </row>
    <row r="34" spans="1:13" ht="14.1" customHeight="1" thickBot="1" x14ac:dyDescent="0.35">
      <c r="A34" s="22"/>
      <c r="B34" s="131"/>
      <c r="C34" s="387" t="s">
        <v>67</v>
      </c>
      <c r="D34" s="331">
        <v>2100</v>
      </c>
      <c r="E34" s="388"/>
      <c r="F34" s="388"/>
      <c r="G34" s="388"/>
      <c r="H34" s="388"/>
      <c r="I34" s="388">
        <f>D34-G34</f>
        <v>2100</v>
      </c>
      <c r="J34" s="389"/>
      <c r="K34" s="129"/>
      <c r="L34" s="158"/>
      <c r="M34" s="158"/>
    </row>
    <row r="35" spans="1:13" ht="15.75" customHeight="1" thickBot="1" x14ac:dyDescent="0.35">
      <c r="B35" s="120"/>
      <c r="C35" s="175" t="s">
        <v>95</v>
      </c>
      <c r="D35" s="341">
        <v>4000</v>
      </c>
      <c r="E35" s="390"/>
      <c r="F35" s="390">
        <v>0</v>
      </c>
      <c r="G35" s="390"/>
      <c r="H35" s="390"/>
      <c r="I35" s="390">
        <f>D35-G35</f>
        <v>4000</v>
      </c>
      <c r="J35" s="391"/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32">
        <v>687</v>
      </c>
      <c r="E36" s="333"/>
      <c r="F36" s="333">
        <v>34.068899999999999</v>
      </c>
      <c r="G36" s="333">
        <v>34.070399999999999</v>
      </c>
      <c r="H36" s="333"/>
      <c r="I36" s="390">
        <f t="shared" ref="I36:I39" si="1">D36-G36</f>
        <v>652.92960000000005</v>
      </c>
      <c r="J36" s="340">
        <v>22.468299999999999</v>
      </c>
      <c r="K36" s="129"/>
      <c r="L36" s="158"/>
      <c r="M36" s="158"/>
    </row>
    <row r="37" spans="1:13" ht="17.25" customHeight="1" thickBot="1" x14ac:dyDescent="0.35">
      <c r="B37" s="120"/>
      <c r="C37" s="175" t="s">
        <v>96</v>
      </c>
      <c r="D37" s="332">
        <v>3000</v>
      </c>
      <c r="E37" s="333"/>
      <c r="F37" s="333"/>
      <c r="G37" s="333"/>
      <c r="H37" s="333"/>
      <c r="I37" s="390">
        <f t="shared" si="1"/>
        <v>3000</v>
      </c>
      <c r="J37" s="340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32">
        <v>7000</v>
      </c>
      <c r="E38" s="333"/>
      <c r="F38" s="333">
        <v>5.3747999999999996</v>
      </c>
      <c r="G38" s="333">
        <v>7000</v>
      </c>
      <c r="H38" s="333"/>
      <c r="I38" s="390">
        <f t="shared" si="1"/>
        <v>0</v>
      </c>
      <c r="J38" s="340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32"/>
      <c r="E39" s="333"/>
      <c r="F39" s="333"/>
      <c r="G39" s="333"/>
      <c r="H39" s="333"/>
      <c r="I39" s="390">
        <f t="shared" si="1"/>
        <v>0</v>
      </c>
      <c r="J39" s="340"/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34">
        <f>D21+D24+D35+D36+D37+D38+D39</f>
        <v>412011</v>
      </c>
      <c r="E40" s="335">
        <f>E21+E24+E35+E36+E37+E38+E39</f>
        <v>0</v>
      </c>
      <c r="F40" s="199">
        <f>F21+F24+F35+F36+F37+F38+F39</f>
        <v>6095.9000999999998</v>
      </c>
      <c r="G40" s="199">
        <f>G21+G24+G35+G36+G37+G38+G39</f>
        <v>21893.456699999999</v>
      </c>
      <c r="H40" s="199">
        <f>H26+H27+H28+H29+H33</f>
        <v>0</v>
      </c>
      <c r="I40" s="199">
        <f>I21+I24+I35+I36+I37+I38+I39</f>
        <v>390117.54329999996</v>
      </c>
      <c r="J40" s="211">
        <f>J21+J24+J35+J36+J37+J38+J39</f>
        <v>25509.404600000002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97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117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115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C44" s="16" t="s">
        <v>98</v>
      </c>
      <c r="D44" s="438"/>
      <c r="E44" s="438"/>
      <c r="F44" s="438"/>
      <c r="G44" s="439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345" t="s">
        <v>1</v>
      </c>
      <c r="C47" s="346"/>
      <c r="D47" s="346"/>
      <c r="E47" s="346"/>
      <c r="F47" s="346"/>
      <c r="G47" s="346"/>
      <c r="H47" s="346"/>
      <c r="I47" s="346"/>
      <c r="J47" s="346"/>
      <c r="K47" s="347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365" t="s">
        <v>2</v>
      </c>
      <c r="D49" s="366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350" t="s">
        <v>8</v>
      </c>
      <c r="C55" s="351"/>
      <c r="D55" s="351"/>
      <c r="E55" s="351"/>
      <c r="F55" s="351"/>
      <c r="G55" s="351"/>
      <c r="H55" s="351"/>
      <c r="I55" s="351"/>
      <c r="J55" s="351"/>
      <c r="K55" s="352"/>
      <c r="L55" s="208"/>
      <c r="M55" s="208"/>
    </row>
    <row r="56" spans="2:13" s="3" customFormat="1" ht="47.4" thickBot="1" x14ac:dyDescent="0.35">
      <c r="B56" s="143"/>
      <c r="C56" s="180" t="s">
        <v>19</v>
      </c>
      <c r="D56" s="198" t="s">
        <v>20</v>
      </c>
      <c r="E56" s="196" t="str">
        <f>F20</f>
        <v>LANDET KVANTUM UKE 3</v>
      </c>
      <c r="F56" s="196" t="str">
        <f>G20</f>
        <v>LANDET KVANTUM T.O.M UKE 3</v>
      </c>
      <c r="G56" s="196" t="str">
        <f>I20</f>
        <v>RESTKVOTER</v>
      </c>
      <c r="H56" s="197" t="str">
        <f>J20</f>
        <v>LANDET KVANTUM T.O.M. UKE 3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149" t="s">
        <v>35</v>
      </c>
      <c r="D57" s="357"/>
      <c r="E57" s="396">
        <v>10.3652</v>
      </c>
      <c r="F57" s="396">
        <v>20.6052</v>
      </c>
      <c r="G57" s="362"/>
      <c r="H57" s="242">
        <v>16.225999999999999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358"/>
      <c r="E58" s="397">
        <v>0.36899999999999999</v>
      </c>
      <c r="F58" s="397">
        <v>0.59640000000000004</v>
      </c>
      <c r="G58" s="363"/>
      <c r="H58" s="324">
        <v>0.10150000000000001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359"/>
      <c r="E59" s="398">
        <v>0.1273</v>
      </c>
      <c r="F59" s="398">
        <v>0.1273</v>
      </c>
      <c r="G59" s="364"/>
      <c r="H59" s="325">
        <v>0.97709999999999997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99">
        <v>7100</v>
      </c>
      <c r="E60" s="400">
        <f>SUM(E61:E63)</f>
        <v>1.1182000000000001</v>
      </c>
      <c r="F60" s="400">
        <f>F61+F62+F63</f>
        <v>2.7458</v>
      </c>
      <c r="G60" s="400">
        <f>D60-F60</f>
        <v>7097.2542000000003</v>
      </c>
      <c r="H60" s="401">
        <f>H61+H62+H63</f>
        <v>2.6032000000000002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9"/>
      <c r="E61" s="235">
        <v>0.4763</v>
      </c>
      <c r="F61" s="235">
        <v>1.1134999999999999</v>
      </c>
      <c r="G61" s="235"/>
      <c r="H61" s="237">
        <v>0.31490000000000001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9"/>
      <c r="E62" s="235">
        <v>0.59330000000000005</v>
      </c>
      <c r="F62" s="235">
        <v>1.0569</v>
      </c>
      <c r="G62" s="235"/>
      <c r="H62" s="237">
        <v>0.92810000000000004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50"/>
      <c r="E63" s="241">
        <v>4.8599999999999997E-2</v>
      </c>
      <c r="F63" s="241">
        <v>0.57540000000000002</v>
      </c>
      <c r="G63" s="241"/>
      <c r="H63" s="237">
        <v>1.3602000000000001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236"/>
      <c r="F64" s="236"/>
      <c r="G64" s="236">
        <f>D64-F64</f>
        <v>85</v>
      </c>
      <c r="H64" s="238"/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243"/>
      <c r="F65" s="243"/>
      <c r="G65" s="243"/>
      <c r="H65" s="307"/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203">
        <f>E57+E58+E59+E60+E64+E65</f>
        <v>11.979699999999999</v>
      </c>
      <c r="F66" s="312">
        <f>F57+F58+F59+F60+F64+F65</f>
        <v>24.0747</v>
      </c>
      <c r="G66" s="203">
        <f>D66-F66</f>
        <v>12200.925300000001</v>
      </c>
      <c r="H66" s="211">
        <f>H57+H58+H59+H60+H64+H65</f>
        <v>19.907800000000002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360"/>
      <c r="D67" s="360"/>
      <c r="E67" s="360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345" t="s">
        <v>1</v>
      </c>
      <c r="C72" s="346"/>
      <c r="D72" s="346"/>
      <c r="E72" s="346"/>
      <c r="F72" s="346"/>
      <c r="G72" s="346"/>
      <c r="H72" s="346"/>
      <c r="I72" s="346"/>
      <c r="J72" s="346"/>
      <c r="K72" s="347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348" t="s">
        <v>2</v>
      </c>
      <c r="D74" s="349"/>
      <c r="E74" s="348" t="s">
        <v>20</v>
      </c>
      <c r="F74" s="353"/>
      <c r="G74" s="348" t="s">
        <v>21</v>
      </c>
      <c r="H74" s="349"/>
      <c r="I74" s="158"/>
      <c r="J74" s="158"/>
      <c r="K74" s="116"/>
      <c r="L74" s="137"/>
      <c r="M74" s="137"/>
    </row>
    <row r="75" spans="2:13" ht="16.2" x14ac:dyDescent="0.3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4.4" x14ac:dyDescent="0.3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6.8" thickBot="1" x14ac:dyDescent="0.35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5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3">
      <c r="B79" s="257"/>
      <c r="C79" s="336" t="s">
        <v>99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3">
      <c r="B80" s="257"/>
      <c r="C80" s="361" t="s">
        <v>100</v>
      </c>
      <c r="D80" s="361"/>
      <c r="E80" s="361"/>
      <c r="F80" s="361"/>
      <c r="G80" s="361"/>
      <c r="H80" s="361"/>
      <c r="I80" s="264"/>
      <c r="J80" s="265"/>
      <c r="K80" s="262"/>
      <c r="L80" s="265"/>
      <c r="M80" s="119"/>
    </row>
    <row r="81" spans="1:13" ht="6" customHeight="1" thickBot="1" x14ac:dyDescent="0.35">
      <c r="B81" s="257"/>
      <c r="C81" s="361"/>
      <c r="D81" s="361"/>
      <c r="E81" s="361"/>
      <c r="F81" s="361"/>
      <c r="G81" s="361"/>
      <c r="H81" s="361"/>
      <c r="I81" s="265"/>
      <c r="J81" s="265"/>
      <c r="K81" s="262"/>
      <c r="L81" s="265"/>
      <c r="M81" s="119"/>
    </row>
    <row r="82" spans="1:13" ht="14.1" customHeight="1" x14ac:dyDescent="0.3">
      <c r="B82" s="354" t="s">
        <v>8</v>
      </c>
      <c r="C82" s="355"/>
      <c r="D82" s="355"/>
      <c r="E82" s="355"/>
      <c r="F82" s="355"/>
      <c r="G82" s="355"/>
      <c r="H82" s="355"/>
      <c r="I82" s="355"/>
      <c r="J82" s="355"/>
      <c r="K82" s="356"/>
      <c r="L82" s="302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74" t="s">
        <v>93</v>
      </c>
      <c r="E84" s="337" t="s">
        <v>83</v>
      </c>
      <c r="F84" s="196" t="str">
        <f>F20</f>
        <v>LANDET KVANTUM UKE 3</v>
      </c>
      <c r="G84" s="196" t="str">
        <f>G20</f>
        <v>LANDET KVANTUM T.O.M UKE 3</v>
      </c>
      <c r="H84" s="196" t="str">
        <f>I20</f>
        <v>RESTKVOTER</v>
      </c>
      <c r="I84" s="197" t="str">
        <f>J20</f>
        <v>LANDET KVANTUM T.O.M. UKE 3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92" t="s">
        <v>16</v>
      </c>
      <c r="D85" s="327">
        <f>D87+D86</f>
        <v>43724</v>
      </c>
      <c r="E85" s="377">
        <f>E87+E86</f>
        <v>0</v>
      </c>
      <c r="F85" s="377">
        <f>F87+F86</f>
        <v>598.51100000000008</v>
      </c>
      <c r="G85" s="377">
        <f>G86+G87</f>
        <v>1846.2766999999999</v>
      </c>
      <c r="H85" s="377">
        <f>H86+H87</f>
        <v>41877.723299999998</v>
      </c>
      <c r="I85" s="378">
        <f>I86+I87</f>
        <v>1922.3763999999999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9" t="s">
        <v>12</v>
      </c>
      <c r="D86" s="328">
        <v>42974</v>
      </c>
      <c r="E86" s="379"/>
      <c r="F86" s="379">
        <v>598.17100000000005</v>
      </c>
      <c r="G86" s="379">
        <v>1835.7111</v>
      </c>
      <c r="H86" s="379">
        <f>D86-G86</f>
        <v>41138.2889</v>
      </c>
      <c r="I86" s="380">
        <v>1913.1224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93" t="s">
        <v>11</v>
      </c>
      <c r="D87" s="373">
        <v>750</v>
      </c>
      <c r="E87" s="381"/>
      <c r="F87" s="381">
        <v>0.34</v>
      </c>
      <c r="G87" s="381">
        <v>10.5656</v>
      </c>
      <c r="H87" s="381">
        <f>D87-G87</f>
        <v>739.43439999999998</v>
      </c>
      <c r="I87" s="382">
        <v>9.2539999999999996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8" t="s">
        <v>17</v>
      </c>
      <c r="D88" s="327">
        <f t="shared" ref="D88:I88" si="2">D89+D94+D95</f>
        <v>72532</v>
      </c>
      <c r="E88" s="377">
        <f t="shared" si="2"/>
        <v>0</v>
      </c>
      <c r="F88" s="377">
        <f t="shared" si="2"/>
        <v>1180.0373999999999</v>
      </c>
      <c r="G88" s="377">
        <f t="shared" si="2"/>
        <v>2324.3058000000001</v>
      </c>
      <c r="H88" s="377">
        <f t="shared" si="2"/>
        <v>70207.694199999998</v>
      </c>
      <c r="I88" s="378">
        <f t="shared" si="2"/>
        <v>3741.2559000000001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5" t="s">
        <v>64</v>
      </c>
      <c r="D89" s="329">
        <f t="shared" ref="D89:I89" si="3">D90+D91+D92+D93</f>
        <v>53984</v>
      </c>
      <c r="E89" s="383">
        <f t="shared" si="3"/>
        <v>0</v>
      </c>
      <c r="F89" s="383">
        <f t="shared" si="3"/>
        <v>435.71529999999996</v>
      </c>
      <c r="G89" s="383">
        <f t="shared" si="3"/>
        <v>1162.0192000000002</v>
      </c>
      <c r="H89" s="383">
        <f t="shared" si="3"/>
        <v>52821.980799999998</v>
      </c>
      <c r="I89" s="384">
        <f t="shared" si="3"/>
        <v>2603.8119000000002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4" t="s">
        <v>22</v>
      </c>
      <c r="D90" s="330">
        <f>14887+530</f>
        <v>15417</v>
      </c>
      <c r="E90" s="385"/>
      <c r="F90" s="385">
        <v>98.610500000000002</v>
      </c>
      <c r="G90" s="385">
        <v>411.88310000000001</v>
      </c>
      <c r="H90" s="385">
        <f>D90-G90</f>
        <v>15005.116900000001</v>
      </c>
      <c r="I90" s="386">
        <v>856.84490000000005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4" t="s">
        <v>23</v>
      </c>
      <c r="D91" s="330">
        <f>13725+664</f>
        <v>14389</v>
      </c>
      <c r="E91" s="385"/>
      <c r="F91" s="385">
        <v>120.04989999999999</v>
      </c>
      <c r="G91" s="385">
        <v>407.60930000000002</v>
      </c>
      <c r="H91" s="385">
        <f t="shared" ref="H91:H95" si="4">D91-G91</f>
        <v>13981.3907</v>
      </c>
      <c r="I91" s="386">
        <v>820.91459999999995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4" t="s">
        <v>24</v>
      </c>
      <c r="D92" s="330">
        <v>15573</v>
      </c>
      <c r="E92" s="385"/>
      <c r="F92" s="385">
        <v>186.24189999999999</v>
      </c>
      <c r="G92" s="385">
        <v>259.74630000000002</v>
      </c>
      <c r="H92" s="385">
        <f t="shared" si="4"/>
        <v>15313.253699999999</v>
      </c>
      <c r="I92" s="386">
        <v>617.20910000000003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4" t="s">
        <v>25</v>
      </c>
      <c r="D93" s="330">
        <v>8605</v>
      </c>
      <c r="E93" s="385"/>
      <c r="F93" s="385">
        <v>30.812999999999999</v>
      </c>
      <c r="G93" s="385">
        <v>82.780500000000004</v>
      </c>
      <c r="H93" s="385">
        <f t="shared" si="4"/>
        <v>8522.2194999999992</v>
      </c>
      <c r="I93" s="386">
        <v>308.8433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5" t="s">
        <v>32</v>
      </c>
      <c r="D94" s="329">
        <v>12841</v>
      </c>
      <c r="E94" s="383"/>
      <c r="F94" s="383">
        <v>723.07399999999996</v>
      </c>
      <c r="G94" s="383">
        <v>1058.9577999999999</v>
      </c>
      <c r="H94" s="383">
        <f>D94-G94</f>
        <v>11782.0422</v>
      </c>
      <c r="I94" s="384">
        <v>885.08230000000003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6" t="s">
        <v>63</v>
      </c>
      <c r="D95" s="338">
        <v>5707</v>
      </c>
      <c r="E95" s="394"/>
      <c r="F95" s="394">
        <v>21.248100000000001</v>
      </c>
      <c r="G95" s="394">
        <v>103.3288</v>
      </c>
      <c r="H95" s="394">
        <f t="shared" si="4"/>
        <v>5603.6711999999998</v>
      </c>
      <c r="I95" s="395">
        <v>252.36170000000001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341">
        <v>309</v>
      </c>
      <c r="E96" s="390"/>
      <c r="F96" s="390">
        <v>8.7077000000000009</v>
      </c>
      <c r="G96" s="390">
        <v>8.8056999999999999</v>
      </c>
      <c r="H96" s="390">
        <f>D96-G96</f>
        <v>300.1943</v>
      </c>
      <c r="I96" s="391">
        <v>8.1123999999999992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32">
        <v>300</v>
      </c>
      <c r="E97" s="333"/>
      <c r="F97" s="333">
        <v>0.2303</v>
      </c>
      <c r="G97" s="333">
        <v>300</v>
      </c>
      <c r="H97" s="333">
        <f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34">
        <f t="shared" ref="D99:I99" si="5">D85+D88+D96+D97+D98</f>
        <v>116865</v>
      </c>
      <c r="E99" s="339">
        <f t="shared" si="5"/>
        <v>0</v>
      </c>
      <c r="F99" s="226">
        <f t="shared" si="5"/>
        <v>1787.4864</v>
      </c>
      <c r="G99" s="226">
        <f t="shared" si="5"/>
        <v>4479.3882000000003</v>
      </c>
      <c r="H99" s="226">
        <f t="shared" si="5"/>
        <v>112385.6118</v>
      </c>
      <c r="I99" s="200">
        <f t="shared" si="5"/>
        <v>5971.7447000000002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102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103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 t="s">
        <v>104</v>
      </c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13" t="s">
        <v>89</v>
      </c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345" t="s">
        <v>1</v>
      </c>
      <c r="C107" s="346"/>
      <c r="D107" s="346"/>
      <c r="E107" s="346"/>
      <c r="F107" s="346"/>
      <c r="G107" s="346"/>
      <c r="H107" s="346"/>
      <c r="I107" s="346"/>
      <c r="J107" s="346"/>
      <c r="K107" s="347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348" t="s">
        <v>2</v>
      </c>
      <c r="D109" s="349"/>
      <c r="E109" s="348" t="s">
        <v>20</v>
      </c>
      <c r="F109" s="349"/>
      <c r="G109" s="348" t="s">
        <v>21</v>
      </c>
      <c r="H109" s="349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119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350" t="s">
        <v>8</v>
      </c>
      <c r="C116" s="351"/>
      <c r="D116" s="351"/>
      <c r="E116" s="351"/>
      <c r="F116" s="351"/>
      <c r="G116" s="351"/>
      <c r="H116" s="351"/>
      <c r="I116" s="351"/>
      <c r="J116" s="351"/>
      <c r="K116" s="352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93</v>
      </c>
      <c r="E118" s="374" t="s">
        <v>101</v>
      </c>
      <c r="F118" s="189" t="str">
        <f>F20</f>
        <v>LANDET KVANTUM UKE 3</v>
      </c>
      <c r="G118" s="196" t="str">
        <f>G20</f>
        <v>LANDET KVANTUM T.O.M UKE 3</v>
      </c>
      <c r="H118" s="196" t="str">
        <f>I20</f>
        <v>RESTKVOTER</v>
      </c>
      <c r="I118" s="197" t="str">
        <f>J20</f>
        <v>LANDET KVANTUM T.O.M. UKE 3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8" t="s">
        <v>16</v>
      </c>
      <c r="D119" s="405">
        <f>D120+D121+D122</f>
        <v>48557</v>
      </c>
      <c r="E119" s="239">
        <f>E120+E121+E122</f>
        <v>0</v>
      </c>
      <c r="F119" s="396">
        <f>F120+F121+F122</f>
        <v>190.84700000000001</v>
      </c>
      <c r="G119" s="396">
        <f>G120+G121+G122</f>
        <v>688.28420000000006</v>
      </c>
      <c r="H119" s="396">
        <f>D119-G119</f>
        <v>47868.715799999998</v>
      </c>
      <c r="I119" s="406">
        <f>I120+I121+I122</f>
        <v>935.64419999999996</v>
      </c>
      <c r="J119" s="158"/>
      <c r="K119" s="129"/>
      <c r="L119" s="158"/>
      <c r="M119" s="158"/>
    </row>
    <row r="120" spans="2:13" ht="14.1" customHeight="1" x14ac:dyDescent="0.3">
      <c r="B120" s="9"/>
      <c r="C120" s="269" t="s">
        <v>12</v>
      </c>
      <c r="D120" s="407">
        <v>38846</v>
      </c>
      <c r="E120" s="253"/>
      <c r="F120" s="408">
        <v>163.9924</v>
      </c>
      <c r="G120" s="408">
        <v>496.54570000000001</v>
      </c>
      <c r="H120" s="408">
        <f t="shared" ref="H120:H137" si="6">D120-G120</f>
        <v>38349.454299999998</v>
      </c>
      <c r="I120" s="409">
        <v>653.47640000000001</v>
      </c>
      <c r="J120" s="158"/>
      <c r="K120" s="129"/>
      <c r="L120" s="158"/>
      <c r="M120" s="158"/>
    </row>
    <row r="121" spans="2:13" ht="14.1" customHeight="1" x14ac:dyDescent="0.3">
      <c r="B121" s="9"/>
      <c r="C121" s="269" t="s">
        <v>11</v>
      </c>
      <c r="D121" s="407">
        <v>9211</v>
      </c>
      <c r="E121" s="253"/>
      <c r="F121" s="408">
        <v>26.854600000000001</v>
      </c>
      <c r="G121" s="408">
        <v>191.73849999999999</v>
      </c>
      <c r="H121" s="408">
        <f t="shared" si="6"/>
        <v>9019.2615000000005</v>
      </c>
      <c r="I121" s="409">
        <v>282.1678</v>
      </c>
      <c r="J121" s="158"/>
      <c r="K121" s="129"/>
      <c r="L121" s="158"/>
      <c r="M121" s="158"/>
    </row>
    <row r="122" spans="2:13" ht="15" thickBot="1" x14ac:dyDescent="0.35">
      <c r="B122" s="9"/>
      <c r="C122" s="270" t="s">
        <v>42</v>
      </c>
      <c r="D122" s="410">
        <v>500</v>
      </c>
      <c r="E122" s="254"/>
      <c r="F122" s="411"/>
      <c r="G122" s="411"/>
      <c r="H122" s="411">
        <f t="shared" si="6"/>
        <v>500</v>
      </c>
      <c r="I122" s="412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71" t="s">
        <v>41</v>
      </c>
      <c r="D123" s="413">
        <v>32809</v>
      </c>
      <c r="E123" s="304"/>
      <c r="F123" s="309">
        <v>148.96799999999999</v>
      </c>
      <c r="G123" s="309">
        <v>167.06700000000001</v>
      </c>
      <c r="H123" s="308">
        <f t="shared" si="6"/>
        <v>32641.933000000001</v>
      </c>
      <c r="I123" s="310">
        <v>331.77699999999999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72" t="s">
        <v>17</v>
      </c>
      <c r="D124" s="414">
        <f>D125+D130+D133</f>
        <v>50702</v>
      </c>
      <c r="E124" s="402">
        <f>E125+E130+E133</f>
        <v>0</v>
      </c>
      <c r="F124" s="415">
        <f>F125+F130+F133</f>
        <v>562.98179999999991</v>
      </c>
      <c r="G124" s="415">
        <f>G133+G130+G125</f>
        <v>3009.9390000000003</v>
      </c>
      <c r="H124" s="415">
        <f t="shared" si="6"/>
        <v>47692.061000000002</v>
      </c>
      <c r="I124" s="416">
        <f>I125+I130+I133</f>
        <v>7908.3330999999998</v>
      </c>
      <c r="J124" s="119"/>
      <c r="K124" s="129"/>
      <c r="L124" s="158"/>
      <c r="M124" s="158"/>
    </row>
    <row r="125" spans="2:13" ht="15.75" customHeight="1" x14ac:dyDescent="0.3">
      <c r="B125" s="2"/>
      <c r="C125" s="273" t="s">
        <v>64</v>
      </c>
      <c r="D125" s="417">
        <f>D126+D127+D128+D129</f>
        <v>38234</v>
      </c>
      <c r="E125" s="403">
        <f>E126+E127+E128+E129</f>
        <v>0</v>
      </c>
      <c r="F125" s="418">
        <f>F126+F127+F128+F129</f>
        <v>510.71309999999994</v>
      </c>
      <c r="G125" s="418">
        <f>G126+G127+G129+G128</f>
        <v>2633.9888000000001</v>
      </c>
      <c r="H125" s="418">
        <f t="shared" si="6"/>
        <v>35600.011200000001</v>
      </c>
      <c r="I125" s="419">
        <f>I126+I127+I128+I129</f>
        <v>7146.1857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4" t="s">
        <v>22</v>
      </c>
      <c r="D126" s="420">
        <v>10943</v>
      </c>
      <c r="E126" s="249"/>
      <c r="F126" s="421">
        <v>91.903099999999995</v>
      </c>
      <c r="G126" s="421">
        <v>606.80219999999997</v>
      </c>
      <c r="H126" s="421">
        <f t="shared" si="6"/>
        <v>10336.1978</v>
      </c>
      <c r="I126" s="422">
        <v>1037.9378999999999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4" t="s">
        <v>23</v>
      </c>
      <c r="D127" s="420">
        <v>10198</v>
      </c>
      <c r="E127" s="249"/>
      <c r="F127" s="421">
        <v>125.35169999999999</v>
      </c>
      <c r="G127" s="421">
        <v>833.32550000000003</v>
      </c>
      <c r="H127" s="421">
        <f t="shared" si="6"/>
        <v>9364.6744999999992</v>
      </c>
      <c r="I127" s="422">
        <v>1826.1075000000001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4" t="s">
        <v>24</v>
      </c>
      <c r="D128" s="420">
        <v>9687</v>
      </c>
      <c r="E128" s="249"/>
      <c r="F128" s="421">
        <v>144.60679999999999</v>
      </c>
      <c r="G128" s="421">
        <v>903.87869999999998</v>
      </c>
      <c r="H128" s="421">
        <f t="shared" si="6"/>
        <v>8783.1213000000007</v>
      </c>
      <c r="I128" s="422">
        <v>2767.4043999999999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4" t="s">
        <v>25</v>
      </c>
      <c r="D129" s="420">
        <v>7406</v>
      </c>
      <c r="E129" s="249"/>
      <c r="F129" s="421">
        <v>148.85149999999999</v>
      </c>
      <c r="G129" s="421">
        <v>289.98239999999998</v>
      </c>
      <c r="H129" s="421">
        <f t="shared" si="6"/>
        <v>7116.0176000000001</v>
      </c>
      <c r="I129" s="422">
        <v>1514.7358999999999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5" t="s">
        <v>18</v>
      </c>
      <c r="D130" s="423">
        <f>D131+D132</f>
        <v>5486</v>
      </c>
      <c r="E130" s="240">
        <f>E131+E132</f>
        <v>0</v>
      </c>
      <c r="F130" s="424"/>
      <c r="G130" s="424">
        <v>107.85290000000001</v>
      </c>
      <c r="H130" s="424">
        <f t="shared" si="6"/>
        <v>5378.1471000000001</v>
      </c>
      <c r="I130" s="425">
        <v>152.74770000000001</v>
      </c>
      <c r="J130" s="39"/>
      <c r="K130" s="129"/>
      <c r="L130" s="158"/>
      <c r="M130" s="158"/>
    </row>
    <row r="131" spans="2:13" ht="14.1" customHeight="1" x14ac:dyDescent="0.3">
      <c r="B131" s="9"/>
      <c r="C131" s="274" t="s">
        <v>43</v>
      </c>
      <c r="D131" s="420">
        <v>4986</v>
      </c>
      <c r="E131" s="305"/>
      <c r="F131" s="426"/>
      <c r="G131" s="426">
        <v>107.85290000000001</v>
      </c>
      <c r="H131" s="426">
        <f t="shared" si="6"/>
        <v>4878.1471000000001</v>
      </c>
      <c r="I131" s="427">
        <v>152.74770000000001</v>
      </c>
      <c r="J131" s="119"/>
      <c r="K131" s="129"/>
      <c r="L131" s="158"/>
      <c r="M131" s="158"/>
    </row>
    <row r="132" spans="2:13" ht="14.1" customHeight="1" x14ac:dyDescent="0.3">
      <c r="B132" s="20"/>
      <c r="C132" s="274" t="s">
        <v>44</v>
      </c>
      <c r="D132" s="420">
        <v>500</v>
      </c>
      <c r="E132" s="305"/>
      <c r="F132" s="426">
        <f>F130-F131</f>
        <v>0</v>
      </c>
      <c r="G132" s="426">
        <f>G130-G131</f>
        <v>0</v>
      </c>
      <c r="H132" s="426">
        <f t="shared" si="6"/>
        <v>500</v>
      </c>
      <c r="I132" s="427">
        <f>I130-I131</f>
        <v>0</v>
      </c>
      <c r="J132" s="39"/>
      <c r="K132" s="129"/>
      <c r="L132" s="158"/>
      <c r="M132" s="158"/>
    </row>
    <row r="133" spans="2:13" ht="15" thickBot="1" x14ac:dyDescent="0.35">
      <c r="B133" s="9"/>
      <c r="C133" s="276" t="s">
        <v>63</v>
      </c>
      <c r="D133" s="428">
        <v>6982</v>
      </c>
      <c r="E133" s="266"/>
      <c r="F133" s="429">
        <v>52.268700000000003</v>
      </c>
      <c r="G133" s="429">
        <v>268.09730000000002</v>
      </c>
      <c r="H133" s="429">
        <f t="shared" si="6"/>
        <v>6713.9026999999996</v>
      </c>
      <c r="I133" s="430">
        <v>609.39970000000005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77" t="s">
        <v>13</v>
      </c>
      <c r="D134" s="231">
        <v>132</v>
      </c>
      <c r="E134" s="404"/>
      <c r="F134" s="404">
        <v>0.64129999999999998</v>
      </c>
      <c r="G134" s="404">
        <v>0.68049999999999999</v>
      </c>
      <c r="H134" s="404">
        <f t="shared" si="6"/>
        <v>131.31950000000001</v>
      </c>
      <c r="I134" s="431">
        <v>0.95599999999999996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2" t="s">
        <v>71</v>
      </c>
      <c r="D135" s="432">
        <v>2000</v>
      </c>
      <c r="E135" s="306"/>
      <c r="F135" s="309">
        <v>1.96</v>
      </c>
      <c r="G135" s="309">
        <v>2000</v>
      </c>
      <c r="H135" s="309">
        <f t="shared" si="6"/>
        <v>0</v>
      </c>
      <c r="I135" s="311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72" t="s">
        <v>45</v>
      </c>
      <c r="D136" s="433">
        <v>250</v>
      </c>
      <c r="E136" s="231"/>
      <c r="F136" s="236">
        <v>0</v>
      </c>
      <c r="G136" s="236"/>
      <c r="H136" s="236">
        <f t="shared" si="6"/>
        <v>250</v>
      </c>
      <c r="I136" s="238"/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434"/>
      <c r="E137" s="229"/>
      <c r="F137" s="243">
        <v>1</v>
      </c>
      <c r="G137" s="243">
        <v>1</v>
      </c>
      <c r="H137" s="243">
        <f t="shared" si="6"/>
        <v>-1</v>
      </c>
      <c r="I137" s="307">
        <v>7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435">
        <f>D119+D123+D124+D134+D135+D136</f>
        <v>134450</v>
      </c>
      <c r="E138" s="188"/>
      <c r="F138" s="203">
        <f>F119+F123+F124+F134+F135+F136+F137</f>
        <v>906.39809999999989</v>
      </c>
      <c r="G138" s="203">
        <f>G119+G123+G124+G134+G135+G136+G137</f>
        <v>5866.9706999999999</v>
      </c>
      <c r="H138" s="203">
        <f>H119+H123+H124+H134+H135+H136+H137</f>
        <v>128583.02929999999</v>
      </c>
      <c r="I138" s="211">
        <f>I119+I123+I124+I134+I135+I136+I137</f>
        <v>11183.710300000001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105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116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 t="s">
        <v>106</v>
      </c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365" t="s">
        <v>2</v>
      </c>
      <c r="D148" s="366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6" t="s">
        <v>107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6" t="s">
        <v>108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109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47.4" thickBot="1" x14ac:dyDescent="0.35">
      <c r="B157" s="120"/>
      <c r="C157" s="107" t="s">
        <v>19</v>
      </c>
      <c r="D157" s="114" t="s">
        <v>20</v>
      </c>
      <c r="E157" s="70" t="str">
        <f>F20</f>
        <v>LANDET KVANTUM UKE 3</v>
      </c>
      <c r="F157" s="70" t="str">
        <f>G20</f>
        <v>LANDET KVANTUM T.O.M UKE 3</v>
      </c>
      <c r="G157" s="70" t="str">
        <f>I20</f>
        <v>RESTKVOTER</v>
      </c>
      <c r="H157" s="93" t="str">
        <f>J20</f>
        <v>LANDET KVANTUM T.O.M. UKE 3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23.781099999999999</v>
      </c>
      <c r="F158" s="185">
        <v>54.066899999999997</v>
      </c>
      <c r="G158" s="185">
        <f>D158-F158</f>
        <v>17422.933099999998</v>
      </c>
      <c r="H158" s="223"/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/>
      <c r="F159" s="185"/>
      <c r="G159" s="185">
        <f>D159-F159</f>
        <v>100</v>
      </c>
      <c r="H159" s="223"/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23.781099999999999</v>
      </c>
      <c r="F161" s="187">
        <f>SUM(F158:F160)</f>
        <v>54.066899999999997</v>
      </c>
      <c r="G161" s="187">
        <f>D161-F161</f>
        <v>17545.933099999998</v>
      </c>
      <c r="H161" s="210">
        <f>SUM(H158:H160)</f>
        <v>0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370" t="s">
        <v>1</v>
      </c>
      <c r="C164" s="371"/>
      <c r="D164" s="371"/>
      <c r="E164" s="371"/>
      <c r="F164" s="371"/>
      <c r="G164" s="371"/>
      <c r="H164" s="371"/>
      <c r="I164" s="371"/>
      <c r="J164" s="371"/>
      <c r="K164" s="372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365" t="s">
        <v>2</v>
      </c>
      <c r="D166" s="366"/>
      <c r="E166" s="365" t="s">
        <v>56</v>
      </c>
      <c r="F166" s="366"/>
      <c r="G166" s="365" t="s">
        <v>57</v>
      </c>
      <c r="H166" s="366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367" t="s">
        <v>8</v>
      </c>
      <c r="C175" s="368"/>
      <c r="D175" s="368"/>
      <c r="E175" s="368"/>
      <c r="F175" s="368"/>
      <c r="G175" s="368"/>
      <c r="H175" s="368"/>
      <c r="I175" s="368"/>
      <c r="J175" s="368"/>
      <c r="K175" s="369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93</v>
      </c>
      <c r="E177" s="374" t="s">
        <v>110</v>
      </c>
      <c r="F177" s="227" t="str">
        <f>F20</f>
        <v>LANDET KVANTUM UKE 3</v>
      </c>
      <c r="G177" s="70" t="str">
        <f>G20</f>
        <v>LANDET KVANTUM T.O.M UKE 3</v>
      </c>
      <c r="H177" s="70" t="str">
        <f>I20</f>
        <v>RESTKVOTER</v>
      </c>
      <c r="I177" s="93" t="str">
        <f>J20</f>
        <v>LANDET KVANTUM T.O.M. UKE 3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>D179+D180+D181+D182</f>
        <v>38009</v>
      </c>
      <c r="E178" s="316">
        <f>E179+E180+E181+E182</f>
        <v>0</v>
      </c>
      <c r="F178" s="316">
        <f>F179+F180+F181+F182</f>
        <v>206.08880000000002</v>
      </c>
      <c r="G178" s="316">
        <f>G179+G180+G181+G182</f>
        <v>218.88540000000003</v>
      </c>
      <c r="H178" s="316">
        <f>H179+H180+H181+H182</f>
        <v>37790.114600000001</v>
      </c>
      <c r="I178" s="321">
        <f>I179+I180+I181+I182</f>
        <v>207.72469999999998</v>
      </c>
      <c r="J178" s="81"/>
      <c r="K178" s="58"/>
      <c r="L178" s="194"/>
      <c r="M178" s="194"/>
    </row>
    <row r="179" spans="1:13" ht="14.1" customHeight="1" x14ac:dyDescent="0.3">
      <c r="B179" s="50"/>
      <c r="C179" s="303" t="s">
        <v>12</v>
      </c>
      <c r="D179" s="297">
        <v>24096</v>
      </c>
      <c r="E179" s="314"/>
      <c r="F179" s="314"/>
      <c r="G179" s="314"/>
      <c r="H179" s="314">
        <f>D179-G179</f>
        <v>24096</v>
      </c>
      <c r="I179" s="319"/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7">
        <v>6272</v>
      </c>
      <c r="E180" s="314"/>
      <c r="F180" s="314">
        <v>137.16200000000001</v>
      </c>
      <c r="G180" s="314">
        <v>137.16200000000001</v>
      </c>
      <c r="H180" s="314">
        <f>D180-G180</f>
        <v>6134.8379999999997</v>
      </c>
      <c r="I180" s="319"/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7">
        <v>1758</v>
      </c>
      <c r="E181" s="314"/>
      <c r="F181" s="314">
        <v>67.934399999999997</v>
      </c>
      <c r="G181" s="314">
        <v>79.282200000000003</v>
      </c>
      <c r="H181" s="314">
        <f>D181-G181</f>
        <v>1678.7177999999999</v>
      </c>
      <c r="I181" s="319">
        <v>199.1489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49</v>
      </c>
      <c r="D182" s="297">
        <v>5883</v>
      </c>
      <c r="E182" s="314"/>
      <c r="F182" s="314">
        <v>0.99239999999999995</v>
      </c>
      <c r="G182" s="314">
        <v>2.4411999999999998</v>
      </c>
      <c r="H182" s="314">
        <f>D182-G182</f>
        <v>5880.5587999999998</v>
      </c>
      <c r="I182" s="319">
        <v>8.5757999999999992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0" t="s">
        <v>41</v>
      </c>
      <c r="D183" s="233">
        <v>5500</v>
      </c>
      <c r="E183" s="315"/>
      <c r="F183" s="315"/>
      <c r="G183" s="315">
        <v>17.995000000000001</v>
      </c>
      <c r="H183" s="315">
        <f>D183-G183</f>
        <v>5482.0050000000001</v>
      </c>
      <c r="I183" s="320">
        <v>1.2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6"/>
      <c r="F184" s="316">
        <f>F185+F186</f>
        <v>255.09190000000001</v>
      </c>
      <c r="G184" s="316">
        <f>G185+G186</f>
        <v>305.96539999999999</v>
      </c>
      <c r="H184" s="316">
        <f>D184-G184</f>
        <v>7694.0346</v>
      </c>
      <c r="I184" s="321">
        <f>I185+I186</f>
        <v>166.7115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7"/>
      <c r="E185" s="314"/>
      <c r="F185" s="314"/>
      <c r="G185" s="314"/>
      <c r="H185" s="314"/>
      <c r="I185" s="319">
        <v>166.7115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7">
        <f>E184-E185</f>
        <v>0</v>
      </c>
      <c r="F186" s="317">
        <v>255.09190000000001</v>
      </c>
      <c r="G186" s="317">
        <v>305.96539999999999</v>
      </c>
      <c r="H186" s="317"/>
      <c r="I186" s="322"/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8">
        <v>10</v>
      </c>
      <c r="E187" s="318">
        <v>0</v>
      </c>
      <c r="F187" s="318">
        <v>8.6400000000000005E-2</v>
      </c>
      <c r="G187" s="318">
        <v>0.2336</v>
      </c>
      <c r="H187" s="318">
        <f>D187-G187</f>
        <v>9.7664000000000009</v>
      </c>
      <c r="I187" s="323">
        <v>0.2838</v>
      </c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5"/>
      <c r="F188" s="315">
        <v>0.22509999999999999</v>
      </c>
      <c r="G188" s="315">
        <v>1</v>
      </c>
      <c r="H188" s="315">
        <f>D188-G188</f>
        <v>-1</v>
      </c>
      <c r="I188" s="320">
        <v>7.1212999999999997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0</v>
      </c>
      <c r="F189" s="199">
        <f>F178+F183+F184+F187+F188</f>
        <v>461.49220000000003</v>
      </c>
      <c r="G189" s="203">
        <f>G178+G183+G184+G187+G188</f>
        <v>544.07940000000008</v>
      </c>
      <c r="H189" s="203">
        <f>H178+H183+H184+H187+H188</f>
        <v>50974.920599999998</v>
      </c>
      <c r="I189" s="200">
        <f>I178+I183+I184+I187+I188</f>
        <v>383.04129999999998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437" t="s">
        <v>118</v>
      </c>
      <c r="D190" s="67"/>
      <c r="E190" s="67"/>
      <c r="F190" s="67"/>
      <c r="G190" s="67"/>
      <c r="H190" s="436"/>
      <c r="I190" s="436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370" t="s">
        <v>1</v>
      </c>
      <c r="C194" s="371"/>
      <c r="D194" s="371"/>
      <c r="E194" s="371"/>
      <c r="F194" s="371"/>
      <c r="G194" s="371"/>
      <c r="H194" s="371"/>
      <c r="I194" s="371"/>
      <c r="J194" s="371"/>
      <c r="K194" s="372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365" t="s">
        <v>2</v>
      </c>
      <c r="D196" s="366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8" t="s">
        <v>111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367" t="s">
        <v>8</v>
      </c>
      <c r="C204" s="368"/>
      <c r="D204" s="368"/>
      <c r="E204" s="368"/>
      <c r="F204" s="368"/>
      <c r="G204" s="368"/>
      <c r="H204" s="368"/>
      <c r="I204" s="368"/>
      <c r="J204" s="368"/>
      <c r="K204" s="369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3</v>
      </c>
      <c r="F206" s="70" t="str">
        <f>G20</f>
        <v>LANDET KVANTUM T.O.M UKE 3</v>
      </c>
      <c r="G206" s="70" t="str">
        <f>I20</f>
        <v>RESTKVOTER</v>
      </c>
      <c r="H206" s="93" t="str">
        <f>J20</f>
        <v>LANDET KVANTUM T.O.M. UKE 3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15.172599999999999</v>
      </c>
      <c r="F207" s="185">
        <v>22.5777</v>
      </c>
      <c r="G207" s="185"/>
      <c r="H207" s="223">
        <v>66.372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166.79310000000001</v>
      </c>
      <c r="F208" s="185">
        <v>297.94799999999998</v>
      </c>
      <c r="G208" s="185"/>
      <c r="H208" s="223">
        <v>122.5545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>
        <v>4.5999999999999999E-2</v>
      </c>
      <c r="F209" s="186">
        <v>7.3099999999999998E-2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>
        <v>0.182</v>
      </c>
      <c r="F210" s="186">
        <v>0.46600000000000003</v>
      </c>
      <c r="G210" s="186"/>
      <c r="H210" s="224">
        <v>1.0500000000000001E-2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182.19369999999998</v>
      </c>
      <c r="F211" s="187">
        <f>SUM(F207:F210)</f>
        <v>321.06479999999999</v>
      </c>
      <c r="G211" s="187">
        <f>D211-F211</f>
        <v>5963.9351999999999</v>
      </c>
      <c r="H211" s="210">
        <f>H207+H208+H209+H210</f>
        <v>188.93700000000001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
&amp;"-,Normal"&amp;11(iht. motatte landings- og sluttsedler fra fiskesalgslagene; alle tallstørrelser i hele tonn)&amp;R26.01.2017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2016-11-08T10:08:54Z</cp:lastPrinted>
  <dcterms:created xsi:type="dcterms:W3CDTF">2011-07-06T12:13:20Z</dcterms:created>
  <dcterms:modified xsi:type="dcterms:W3CDTF">2017-01-26T14:02:27Z</dcterms:modified>
</cp:coreProperties>
</file>