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bobro\Downloads\"/>
    </mc:Choice>
  </mc:AlternateContent>
  <bookViews>
    <workbookView xWindow="0" yWindow="0" windowWidth="21570" windowHeight="9030" tabRatio="413"/>
  </bookViews>
  <sheets>
    <sheet name="UKE_23_2019" sheetId="1" r:id="rId1"/>
  </sheets>
  <definedNames>
    <definedName name="Z_14D440E4_F18A_4F78_9989_38C1B133222D_.wvu.Cols" localSheetId="0" hidden="1">UKE_23_2019!#REF!</definedName>
    <definedName name="Z_14D440E4_F18A_4F78_9989_38C1B133222D_.wvu.PrintArea" localSheetId="0" hidden="1">UKE_23_2019!$B$1:$M$246</definedName>
    <definedName name="Z_14D440E4_F18A_4F78_9989_38C1B133222D_.wvu.Rows" localSheetId="0" hidden="1">UKE_23_2019!$358:$1048576,UKE_23_2019!$247:$357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2" i="1" l="1"/>
  <c r="F32" i="1"/>
  <c r="G26" i="1"/>
  <c r="G25" i="1"/>
  <c r="J32" i="1"/>
  <c r="F36" i="1"/>
  <c r="J24" i="1" l="1"/>
  <c r="F24" i="1" l="1"/>
  <c r="D227" i="1" l="1"/>
  <c r="E242" i="1"/>
  <c r="G24" i="1" l="1"/>
  <c r="E177" i="1" l="1"/>
  <c r="E188" i="1" s="1"/>
  <c r="J31" i="1" l="1"/>
  <c r="J23" i="1" s="1"/>
  <c r="F31" i="1" l="1"/>
  <c r="F23" i="1" s="1"/>
  <c r="H40" i="1"/>
  <c r="E130" i="1" l="1"/>
  <c r="E24" i="1"/>
  <c r="E20" i="1"/>
  <c r="E31" i="1"/>
  <c r="E23" i="1" l="1"/>
  <c r="I21" i="1" l="1"/>
  <c r="D31" i="1" l="1"/>
  <c r="D24" i="1"/>
  <c r="D20" i="1"/>
  <c r="D89" i="1"/>
  <c r="D88" i="1" s="1"/>
  <c r="D85" i="1"/>
  <c r="D177" i="1"/>
  <c r="D188" i="1" s="1"/>
  <c r="D129" i="1"/>
  <c r="D124" i="1"/>
  <c r="D118" i="1"/>
  <c r="D99" i="1" l="1"/>
  <c r="D23" i="1"/>
  <c r="D40" i="1" s="1"/>
  <c r="D123" i="1"/>
  <c r="D137" i="1" s="1"/>
  <c r="D112" i="1" l="1"/>
  <c r="F60" i="1" l="1"/>
  <c r="E60" i="1"/>
  <c r="H60" i="1"/>
  <c r="H66" i="1" s="1"/>
  <c r="D199" i="1"/>
  <c r="D151" i="1"/>
  <c r="H112" i="1"/>
  <c r="F112" i="1"/>
  <c r="H78" i="1"/>
  <c r="F78" i="1"/>
  <c r="D78" i="1"/>
  <c r="D53" i="1"/>
  <c r="H14" i="1"/>
  <c r="F14" i="1"/>
  <c r="D14" i="1"/>
  <c r="E40" i="1" l="1"/>
  <c r="H170" i="1"/>
  <c r="F170" i="1"/>
  <c r="D242" i="1" l="1"/>
  <c r="I238" i="1"/>
  <c r="G238" i="1"/>
  <c r="H238" i="1" s="1"/>
  <c r="F238" i="1"/>
  <c r="I235" i="1"/>
  <c r="G235" i="1"/>
  <c r="H235" i="1" s="1"/>
  <c r="F235" i="1"/>
  <c r="I232" i="1"/>
  <c r="G232" i="1"/>
  <c r="H232" i="1" s="1"/>
  <c r="F232" i="1"/>
  <c r="H242" i="1" l="1"/>
  <c r="F242" i="1"/>
  <c r="I242" i="1"/>
  <c r="G242" i="1"/>
  <c r="G207" i="1" l="1"/>
  <c r="G208" i="1"/>
  <c r="G209" i="1"/>
  <c r="G206" i="1"/>
  <c r="G59" i="1" l="1"/>
  <c r="G57" i="1"/>
  <c r="E124" i="1" l="1"/>
  <c r="E123" i="1" s="1"/>
  <c r="D66" i="1" l="1"/>
  <c r="H186" i="1" l="1"/>
  <c r="H182" i="1"/>
  <c r="H181" i="1"/>
  <c r="H180" i="1"/>
  <c r="H179" i="1"/>
  <c r="H178" i="1"/>
  <c r="H136" i="1" l="1"/>
  <c r="H135" i="1"/>
  <c r="H134" i="1"/>
  <c r="H133" i="1"/>
  <c r="H132" i="1"/>
  <c r="H130" i="1"/>
  <c r="H126" i="1"/>
  <c r="H127" i="1"/>
  <c r="H128" i="1"/>
  <c r="H125" i="1"/>
  <c r="H122" i="1"/>
  <c r="H121" i="1"/>
  <c r="H120" i="1"/>
  <c r="H119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30" i="1"/>
  <c r="I26" i="1"/>
  <c r="I27" i="1"/>
  <c r="I28" i="1"/>
  <c r="I25" i="1"/>
  <c r="I22" i="1"/>
  <c r="I20" i="1" l="1"/>
  <c r="H124" i="1"/>
  <c r="H118" i="1"/>
  <c r="H97" i="1" l="1"/>
  <c r="I183" i="1" l="1"/>
  <c r="G33" i="1" l="1"/>
  <c r="F33" i="1" s="1"/>
  <c r="I33" i="1" l="1"/>
  <c r="F131" i="1"/>
  <c r="F124" i="1" l="1"/>
  <c r="F123" i="1" s="1"/>
  <c r="G29" i="1" l="1"/>
  <c r="F29" i="1" s="1"/>
  <c r="I29" i="1" l="1"/>
  <c r="F177" i="1"/>
  <c r="G177" i="1"/>
  <c r="I131" i="1" l="1"/>
  <c r="I118" i="1"/>
  <c r="I124" i="1"/>
  <c r="I123" i="1" s="1"/>
  <c r="G31" i="1"/>
  <c r="G23" i="1" s="1"/>
  <c r="I137" i="1" l="1"/>
  <c r="I177" i="1"/>
  <c r="I31" i="1" l="1"/>
  <c r="I24" i="1"/>
  <c r="H89" i="1"/>
  <c r="H88" i="1" s="1"/>
  <c r="I23" i="1" l="1"/>
  <c r="F183" i="1" l="1"/>
  <c r="F188" i="1" s="1"/>
  <c r="G183" i="1"/>
  <c r="H183" i="1" s="1"/>
  <c r="I188" i="1"/>
  <c r="G131" i="1"/>
  <c r="H131" i="1" s="1"/>
  <c r="D210" i="1" l="1"/>
  <c r="F160" i="1" l="1"/>
  <c r="E160" i="1"/>
  <c r="D160" i="1"/>
  <c r="G159" i="1"/>
  <c r="G158" i="1"/>
  <c r="G157" i="1"/>
  <c r="H129" i="1"/>
  <c r="H123" i="1" s="1"/>
  <c r="G124" i="1"/>
  <c r="G118" i="1"/>
  <c r="F118" i="1"/>
  <c r="F137" i="1" s="1"/>
  <c r="E118" i="1"/>
  <c r="E137" i="1" s="1"/>
  <c r="G64" i="1"/>
  <c r="F66" i="1"/>
  <c r="G66" i="1" s="1"/>
  <c r="E66" i="1"/>
  <c r="G123" i="1" l="1"/>
  <c r="G160" i="1"/>
  <c r="G60" i="1"/>
  <c r="G137" i="1" l="1"/>
  <c r="H137" i="1" s="1"/>
  <c r="I89" i="1"/>
  <c r="I88" i="1" s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9" i="1"/>
  <c r="I37" i="1"/>
  <c r="J20" i="1"/>
  <c r="J40" i="1" s="1"/>
  <c r="G20" i="1"/>
  <c r="G40" i="1" s="1"/>
  <c r="F20" i="1"/>
  <c r="F40" i="1" s="1"/>
  <c r="I40" i="1" l="1"/>
  <c r="E99" i="1"/>
  <c r="I99" i="1"/>
  <c r="H99" i="1"/>
  <c r="G99" i="1"/>
  <c r="F99" i="1"/>
  <c r="F210" i="1" l="1"/>
  <c r="E210" i="1" l="1"/>
  <c r="G188" i="1" l="1"/>
  <c r="H210" i="1" l="1"/>
  <c r="H160" i="1" l="1"/>
  <c r="G210" i="1" l="1"/>
  <c r="H205" i="1"/>
  <c r="I231" i="1" s="1"/>
  <c r="G205" i="1"/>
  <c r="F205" i="1"/>
  <c r="G231" i="1" s="1"/>
  <c r="E205" i="1"/>
  <c r="F231" i="1" s="1"/>
  <c r="H187" i="1"/>
  <c r="I176" i="1"/>
  <c r="H176" i="1"/>
  <c r="G176" i="1"/>
  <c r="F176" i="1"/>
  <c r="H156" i="1"/>
  <c r="G156" i="1"/>
  <c r="F156" i="1"/>
  <c r="E156" i="1"/>
  <c r="I117" i="1"/>
  <c r="H117" i="1"/>
  <c r="G117" i="1"/>
  <c r="F117" i="1"/>
  <c r="H56" i="1"/>
  <c r="G56" i="1"/>
  <c r="F56" i="1"/>
  <c r="E56" i="1"/>
  <c r="H177" i="1" l="1"/>
  <c r="H188" i="1" s="1"/>
</calcChain>
</file>

<file path=xl/sharedStrings.xml><?xml version="1.0" encoding="utf-8"?>
<sst xmlns="http://schemas.openxmlformats.org/spreadsheetml/2006/main" count="256" uniqueCount="129">
  <si>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</si>
  <si>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</si>
  <si>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</si>
  <si>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</si>
  <si>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</si>
  <si>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</si>
  <si>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</si>
  <si>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</si>
  <si>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</si>
  <si>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</si>
  <si>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</si>
  <si>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</si>
  <si>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</si>
  <si>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</si>
  <si>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</si>
  <si>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</si>
  <si>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</si>
  <si>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</si>
  <si>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</si>
  <si>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</si>
  <si>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</si>
  <si>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</si>
  <si>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</si>
  <si>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</si>
  <si>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</si>
  <si>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</si>
  <si>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</si>
  <si>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</si>
  <si>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</si>
  <si>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</si>
  <si>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</si>
  <si>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</si>
  <si>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</si>
  <si>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</si>
  <si>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</si>
  <si>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</si>
  <si>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</si>
  <si>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</si>
  <si>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</si>
  <si>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</si>
  <si>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</si>
  <si>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</si>
  <si>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</si>
  <si>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</si>
  <si>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</si>
  <si>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</si>
  <si>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</si>
  <si>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</si>
  <si>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</si>
  <si>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</si>
  <si>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</si>
  <si>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</si>
  <si>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</si>
  <si>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</si>
  <si>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</si>
  <si>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</si>
  <si>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</si>
  <si>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</si>
  <si>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</si>
  <si>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</si>
  <si>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</si>
  <si>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</si>
  <si>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</si>
  <si>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</si>
  <si>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</si>
  <si>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</si>
  <si>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</si>
  <si>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</si>
  <si>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</si>
  <si>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</si>
  <si>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</si>
  <si>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</si>
  <si>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</si>
  <si>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</si>
  <si>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</si>
  <si>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</si>
  <si>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</si>
  <si>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</si>
  <si>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</si>
  <si>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</si>
  <si>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</si>
  <si>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</si>
  <si>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</si>
  <si>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</si>
  <si>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</si>
  <si>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</si>
  <si>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</si>
  <si>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</si>
  <si>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LANDET KVANTUM AV TORSK, HYSE, SEI, BLÅKVEITE, SNABELUER OG REKER I 2019</t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</si>
  <si>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</si>
  <si>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</si>
  <si>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</si>
  <si>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</si>
  <si>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</si>
  <si>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</si>
  <si>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</si>
  <si>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t>Avsetninger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</si>
  <si>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5 410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</si>
  <si>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</si>
  <si>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5 500 tonn, periodekvote andre periode: 2 300 tonn, bifangstavsetning: 263 tonn 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</si>
  <si>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1 719 tonn avsatt til rekrutteringsordningen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</si>
  <si>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129 tonn til forsknings- og undervisningskvoter, 2 000 tonn til fangst innenfor ungdomsfiskeordningen og rekreasjonsfiske, 250 tonn til agnformål og 1 503 tonn til rekrutteringsordningen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</si>
  <si>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</si>
  <si>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1 503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</si>
  <si>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34 tonn til forsknings- og undervisningsformål</t>
    </r>
  </si>
  <si>
    <r>
      <t xml:space="preserve">2 </t>
    </r>
    <r>
      <rPr>
        <sz val="9"/>
        <color theme="1"/>
        <rFont val="Calibri"/>
        <family val="2"/>
      </rPr>
      <t>11 676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</si>
  <si>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2 204</t>
    </r>
    <r>
      <rPr>
        <sz val="9"/>
        <color theme="1"/>
        <rFont val="Calibri"/>
        <family val="2"/>
      </rPr>
      <t xml:space="preserve"> tonn i Fiskevernsonen ved Svalbard og 3 172 tonn i internasjonalt farvann i Norskehavet. I tillegg er det avsatt 1 000 tonn snabeluer til EU-fartøys fiske. 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</si>
  <si>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</si>
  <si>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50 tonn til forsknings- og undervisningsformål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</si>
  <si>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</si>
  <si>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</si>
  <si>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</si>
  <si>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</si>
  <si>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</si>
  <si>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</si>
  <si>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</si>
  <si>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</si>
  <si>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5 259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</si>
  <si>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1 609 tonn er overført fra ubenyttet tredjelandskvote til norsk totalkvote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</si>
  <si>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2018. I tillegg er estimert kvantum av sei som gikk til oppmaling i 2018 belastet Pelagisk-/Nordsjøtrål.</t>
    </r>
  </si>
  <si>
    <t>JUSTERTE PERIODE-KVOTER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</si>
  <si>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323 tonn, er trukket ut fra norsk kvote</t>
    </r>
  </si>
  <si>
    <t>Distriktskvote 2018</t>
  </si>
  <si>
    <r>
      <t xml:space="preserve">2 </t>
    </r>
    <r>
      <rPr>
        <sz val="9"/>
        <color theme="1"/>
        <rFont val="Calibri"/>
        <family val="2"/>
      </rPr>
      <t>Registrert rekreasjonsfiske utgjør 45 tonn, men det legges til grunn at hele avsetningen tas</t>
    </r>
  </si>
  <si>
    <t>LANDET KVANTUM UKE 23</t>
  </si>
  <si>
    <t>LANDET KVANTUM T.O.M UKE 23</t>
  </si>
  <si>
    <t>LANDET KVANTUM T.O.M. UKE 23 2018</t>
  </si>
  <si>
    <r>
      <t xml:space="preserve">3 </t>
    </r>
    <r>
      <rPr>
        <sz val="9"/>
        <color theme="1"/>
        <rFont val="Calibri"/>
        <family val="2"/>
      </rPr>
      <t>Registrert rekreasjonsfiske utgjør 1773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</si>
  <si>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240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</si>
</sst>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_ ;_ * \-#,##0_ ;_ * &quot;-&quot;??_ ;_ @_ "/>
    <numFmt numFmtId="166" formatCode="dd\.mm\.yyyy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6" fillId="0" borderId="0"/>
    <xf numFmtId="49" fontId="66" fillId="0" borderId="0"/>
    <xf numFmtId="49" fontId="66" fillId="0" borderId="0"/>
    <xf numFmtId="0" fontId="66" fillId="0" borderId="0"/>
    <xf numFmtId="0" fontId="66" fillId="0" borderId="0"/>
  </cellStyleXfs>
  <cellXfs count="462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8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43" fillId="0" borderId="94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2" xfId="0" applyNumberFormat="1" applyFont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3" fontId="64" fillId="0" borderId="79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8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80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0" fontId="25" fillId="0" borderId="24" xfId="0" applyFont="1" applyFill="1" applyBorder="1" applyAlignment="1">
      <alignment vertical="center"/>
    </xf>
    <xf numFmtId="0" fontId="0" fillId="0" borderId="28" xfId="0" applyFont="1" applyBorder="1" applyAlignment="1">
      <alignment horizontal="left" vertical="center"/>
    </xf>
    <xf numFmtId="3" fontId="22" fillId="0" borderId="86" xfId="1" applyNumberFormat="1" applyFont="1" applyFill="1" applyBorder="1" applyAlignment="1">
      <alignment horizontal="right" vertical="center"/>
    </xf>
    <xf numFmtId="0" fontId="22" fillId="0" borderId="20" xfId="0" applyFont="1" applyBorder="1" applyAlignment="1">
      <alignment vertical="center"/>
    </xf>
    <xf numFmtId="0" fontId="24" fillId="0" borderId="20" xfId="0" applyFont="1" applyBorder="1" applyAlignment="1">
      <alignment vertical="center"/>
    </xf>
    <xf numFmtId="3" fontId="65" fillId="0" borderId="94" xfId="1" applyNumberFormat="1" applyFont="1" applyFill="1" applyBorder="1" applyAlignment="1">
      <alignment vertical="center"/>
    </xf>
    <xf numFmtId="3" fontId="22" fillId="0" borderId="94" xfId="1" applyNumberFormat="1" applyFont="1" applyFill="1" applyBorder="1" applyAlignment="1">
      <alignment vertical="center"/>
    </xf>
    <xf numFmtId="3" fontId="24" fillId="4" borderId="17" xfId="1" applyNumberFormat="1" applyFont="1" applyFill="1" applyBorder="1" applyAlignment="1">
      <alignment vertical="center" wrapText="1"/>
    </xf>
    <xf numFmtId="0" fontId="24" fillId="4" borderId="55" xfId="0" applyFont="1" applyFill="1" applyBorder="1" applyAlignment="1">
      <alignment horizontal="center" vertical="center" wrapText="1"/>
    </xf>
    <xf numFmtId="3" fontId="24" fillId="4" borderId="55" xfId="1" applyNumberFormat="1" applyFont="1" applyFill="1" applyBorder="1" applyAlignment="1">
      <alignment horizontal="right" vertical="center" wrapText="1"/>
    </xf>
    <xf numFmtId="3" fontId="22" fillId="0" borderId="73" xfId="1" applyNumberFormat="1" applyFont="1" applyFill="1" applyBorder="1" applyAlignment="1">
      <alignment vertical="center"/>
    </xf>
    <xf numFmtId="3" fontId="65" fillId="0" borderId="70" xfId="1" applyNumberFormat="1" applyFont="1" applyFill="1" applyBorder="1" applyAlignment="1">
      <alignment vertical="center"/>
    </xf>
    <xf numFmtId="3" fontId="22" fillId="0" borderId="6" xfId="1" applyNumberFormat="1" applyFont="1" applyFill="1" applyBorder="1" applyAlignment="1">
      <alignment horizontal="right" vertical="center"/>
    </xf>
    <xf numFmtId="3" fontId="24" fillId="4" borderId="1" xfId="1" applyNumberFormat="1" applyFont="1" applyFill="1" applyBorder="1" applyAlignment="1">
      <alignment horizontal="right" vertical="center" wrapText="1"/>
    </xf>
    <xf numFmtId="3" fontId="43" fillId="0" borderId="16" xfId="0" applyNumberFormat="1" applyFont="1" applyFill="1" applyBorder="1" applyAlignment="1">
      <alignment vertical="center" wrapText="1"/>
    </xf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  <xf numFmtId="3" fontId="22" fillId="0" borderId="37" xfId="1" applyNumberFormat="1" applyFont="1" applyFill="1" applyBorder="1" applyAlignment="1">
      <alignment horizontal="right" vertical="center"/>
    </xf>
    <xf numFmtId="3" fontId="22" fillId="0" borderId="34" xfId="1" applyNumberFormat="1" applyFont="1" applyFill="1" applyBorder="1" applyAlignment="1">
      <alignment horizontal="right" vertical="center"/>
    </xf>
    <xf numFmtId="3" fontId="22" fillId="0" borderId="56" xfId="1" applyNumberFormat="1" applyFont="1" applyFill="1" applyBorder="1" applyAlignment="1">
      <alignment horizontal="right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3" fontId="22" fillId="0" borderId="4" xfId="1" applyNumberFormat="1" applyFont="1" applyFill="1" applyBorder="1" applyAlignment="1">
      <alignment horizontal="right" vertical="center"/>
    </xf>
    <xf numFmtId="3" fontId="22" fillId="0" borderId="5" xfId="1" applyNumberFormat="1" applyFont="1" applyFill="1" applyBorder="1" applyAlignment="1">
      <alignment horizontal="right" vertical="center"/>
    </xf>
    <xf numFmtId="3" fontId="22" fillId="0" borderId="6" xfId="1" applyNumberFormat="1" applyFont="1" applyFill="1" applyBorder="1" applyAlignment="1">
      <alignment horizontal="right"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95" xfId="0" applyFont="1" applyFill="1" applyBorder="1" applyAlignment="1">
      <alignment horizontal="left" vertical="center" wrapText="1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3" xfId="0" applyNumberFormat="1" applyFont="1" applyBorder="1" applyAlignment="1">
      <alignment horizontal="right" vertical="center" wrapText="1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 2" xfId="2"/>
    <cellStyle name="Dårleg" xfId="18" builtinId="27" customBuiltin="1"/>
    <cellStyle name="Dårlig 2" xfId="3"/>
    <cellStyle name="Forklara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 2" xfId="5"/>
    <cellStyle name="Kontrollcelle" xfId="24" builtinId="23" customBuiltin="1"/>
    <cellStyle name="Kopla celle" xfId="23" builtinId="24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je" xfId="1" builtinId="3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 1" xfId="29" builtinId="29" customBuiltin="1"/>
    <cellStyle name="Uthevingsfarge 2" xfId="33" builtinId="33" customBuiltin="1"/>
    <cellStyle name="Uthevingsfarge 3" xfId="37" builtinId="37" customBuiltin="1"/>
    <cellStyle name="Uthevingsfarge 4" xfId="41" builtinId="41" customBuiltin="1"/>
    <cellStyle name="Uthevingsfarge 5" xfId="45" builtinId="45" customBuiltin="1"/>
    <cellStyle name="Uthevingsfarge 6" xfId="49" builtinId="49" customBuiltin="1"/>
    <cellStyle name="Utrekning" xfId="22" builtinId="22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7"/>
  <sheetViews>
    <sheetView showGridLines="0" showZeros="0" tabSelected="1" showRuler="0" view="pageLayout" zoomScaleNormal="115" workbookViewId="0">
      <selection activeCell="J9" sqref="J9"/>
    </sheetView>
  </sheetViews>
  <sheetFormatPr defaultColWidth="0" defaultRowHeight="0" customHeight="1" zeroHeight="1" x14ac:dyDescent="0.25"/>
  <cols>
    <col min="1" max="1" width="0.5703125" style="70" customWidth="1"/>
    <col min="2" max="2" width="0.85546875" style="5" customWidth="1"/>
    <col min="3" max="3" width="32.28515625" style="5" customWidth="1"/>
    <col min="4" max="4" width="15" style="5" customWidth="1"/>
    <col min="5" max="5" width="16.28515625" style="5" bestFit="1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0" customWidth="1"/>
    <col min="10" max="10" width="18.28515625" style="70" bestFit="1" customWidth="1"/>
    <col min="11" max="11" width="0.5703125" style="5" customWidth="1"/>
    <col min="12" max="12" width="1.5703125" style="70" customWidth="1"/>
    <col min="13" max="13" width="1" style="70" hidden="1" customWidth="1"/>
    <col min="14" max="14" width="5.140625" hidden="1" customWidth="1"/>
    <col min="15" max="16" width="0" hidden="1" customWidth="1"/>
  </cols>
  <sheetData>
    <row r="1" spans="2:13" s="70" customFormat="1" ht="7.9" customHeight="1" thickBot="1" x14ac:dyDescent="0.3"/>
    <row r="2" spans="2:13" ht="31.5" customHeight="1" thickTop="1" thickBot="1" x14ac:dyDescent="0.3">
      <c r="B2" s="441" t="s">
        <v>88</v>
      </c>
      <c r="C2" s="442"/>
      <c r="D2" s="442"/>
      <c r="E2" s="442"/>
      <c r="F2" s="442"/>
      <c r="G2" s="442"/>
      <c r="H2" s="442"/>
      <c r="I2" s="442"/>
      <c r="J2" s="442"/>
      <c r="K2" s="443"/>
      <c r="L2" s="189"/>
      <c r="M2" s="189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8"/>
      <c r="K3" s="6"/>
      <c r="L3" s="118"/>
      <c r="M3" s="118"/>
    </row>
    <row r="4" spans="2:13" ht="14.85" customHeight="1" x14ac:dyDescent="0.25">
      <c r="B4" s="6"/>
      <c r="C4" s="6" t="s">
        <v>66</v>
      </c>
      <c r="D4" s="6"/>
      <c r="E4" s="6"/>
      <c r="F4" s="6"/>
      <c r="G4" s="6"/>
      <c r="H4" s="6"/>
      <c r="I4" s="6"/>
      <c r="J4" s="118"/>
      <c r="K4" s="6"/>
      <c r="L4" s="118"/>
      <c r="M4" s="118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8"/>
      <c r="K5" s="6"/>
      <c r="L5" s="118"/>
      <c r="M5" s="118"/>
    </row>
    <row r="6" spans="2:13" s="8" customFormat="1" ht="17.100000000000001" customHeight="1" thickBot="1" x14ac:dyDescent="0.3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44"/>
      <c r="C7" s="445"/>
      <c r="D7" s="445"/>
      <c r="E7" s="445"/>
      <c r="F7" s="445"/>
      <c r="G7" s="445"/>
      <c r="H7" s="445"/>
      <c r="I7" s="445"/>
      <c r="J7" s="445"/>
      <c r="K7" s="446"/>
      <c r="L7" s="205"/>
      <c r="M7" s="205"/>
    </row>
    <row r="8" spans="2:13" ht="12" customHeight="1" thickBot="1" x14ac:dyDescent="0.3">
      <c r="B8" s="119"/>
      <c r="C8" s="118"/>
      <c r="D8" s="118"/>
      <c r="E8" s="118"/>
      <c r="F8" s="118"/>
      <c r="G8" s="118"/>
      <c r="H8" s="118"/>
      <c r="I8" s="118"/>
      <c r="J8" s="118"/>
      <c r="K8" s="120"/>
      <c r="L8" s="118"/>
      <c r="M8" s="118"/>
    </row>
    <row r="9" spans="2:13" s="3" customFormat="1" ht="14.1" customHeight="1" thickBot="1" x14ac:dyDescent="0.3">
      <c r="B9" s="117"/>
      <c r="C9" s="447" t="s">
        <v>2</v>
      </c>
      <c r="D9" s="448"/>
      <c r="E9" s="447" t="s">
        <v>20</v>
      </c>
      <c r="F9" s="448"/>
      <c r="G9" s="447" t="s">
        <v>21</v>
      </c>
      <c r="H9" s="448"/>
      <c r="I9" s="156"/>
      <c r="J9" s="156"/>
      <c r="K9" s="115"/>
      <c r="L9" s="136"/>
      <c r="M9" s="136"/>
    </row>
    <row r="10" spans="2:13" ht="14.1" customHeight="1" x14ac:dyDescent="0.25">
      <c r="B10" s="119"/>
      <c r="C10" s="164"/>
      <c r="D10" s="164"/>
      <c r="E10" s="164" t="s">
        <v>5</v>
      </c>
      <c r="F10" s="242">
        <v>98080</v>
      </c>
      <c r="G10" s="165" t="s">
        <v>25</v>
      </c>
      <c r="H10" s="242">
        <v>26006</v>
      </c>
      <c r="I10" s="166"/>
      <c r="J10" s="166"/>
      <c r="K10" s="115"/>
      <c r="L10" s="136"/>
      <c r="M10" s="136"/>
    </row>
    <row r="11" spans="2:13" ht="15.75" customHeight="1" x14ac:dyDescent="0.25">
      <c r="B11" s="119"/>
      <c r="C11" s="165" t="s">
        <v>27</v>
      </c>
      <c r="D11" s="169">
        <v>328697</v>
      </c>
      <c r="E11" s="165" t="s">
        <v>6</v>
      </c>
      <c r="F11" s="169">
        <v>211414</v>
      </c>
      <c r="G11" s="165" t="s">
        <v>80</v>
      </c>
      <c r="H11" s="169">
        <v>145744</v>
      </c>
      <c r="I11" s="166"/>
      <c r="J11" s="166"/>
      <c r="K11" s="115"/>
      <c r="L11" s="136"/>
      <c r="M11" s="136"/>
    </row>
    <row r="12" spans="2:13" ht="14.25" customHeight="1" x14ac:dyDescent="0.25">
      <c r="B12" s="119"/>
      <c r="C12" s="165" t="s">
        <v>3</v>
      </c>
      <c r="D12" s="169">
        <v>316697</v>
      </c>
      <c r="E12" s="165" t="s">
        <v>96</v>
      </c>
      <c r="F12" s="169">
        <v>19203</v>
      </c>
      <c r="G12" s="165" t="s">
        <v>81</v>
      </c>
      <c r="H12" s="169">
        <v>24664</v>
      </c>
      <c r="I12" s="166"/>
      <c r="J12" s="166"/>
      <c r="K12" s="115"/>
      <c r="L12" s="136"/>
      <c r="M12" s="136"/>
    </row>
    <row r="13" spans="2:13" ht="15.75" customHeight="1" thickBot="1" x14ac:dyDescent="0.3">
      <c r="B13" s="119"/>
      <c r="C13" s="165" t="s">
        <v>116</v>
      </c>
      <c r="D13" s="169">
        <v>100606</v>
      </c>
      <c r="E13" s="236"/>
      <c r="F13" s="237"/>
      <c r="G13" s="167" t="s">
        <v>15</v>
      </c>
      <c r="H13" s="243">
        <v>15000</v>
      </c>
      <c r="I13" s="166"/>
      <c r="J13" s="166"/>
      <c r="K13" s="115"/>
      <c r="L13" s="136"/>
      <c r="M13" s="136"/>
    </row>
    <row r="14" spans="2:13" ht="14.1" customHeight="1" thickBot="1" x14ac:dyDescent="0.3">
      <c r="B14" s="119"/>
      <c r="C14" s="121" t="s">
        <v>4</v>
      </c>
      <c r="D14" s="170">
        <f>SUM(D11:D13)</f>
        <v>746000</v>
      </c>
      <c r="E14" s="121" t="s">
        <v>7</v>
      </c>
      <c r="F14" s="170">
        <f>SUM(F10:F13)</f>
        <v>328697</v>
      </c>
      <c r="G14" s="121" t="s">
        <v>6</v>
      </c>
      <c r="H14" s="170">
        <f>SUM(H10:H13)</f>
        <v>211414</v>
      </c>
      <c r="I14" s="166"/>
      <c r="J14" s="166"/>
      <c r="K14" s="120"/>
      <c r="L14" s="118"/>
      <c r="M14" s="118"/>
    </row>
    <row r="15" spans="2:13" s="16" customFormat="1" ht="15" customHeight="1" x14ac:dyDescent="0.25">
      <c r="B15" s="122"/>
      <c r="C15" s="313" t="s">
        <v>117</v>
      </c>
      <c r="D15" s="313"/>
      <c r="E15" s="313"/>
      <c r="F15" s="313"/>
      <c r="G15" s="313"/>
      <c r="H15" s="168"/>
      <c r="I15" s="168"/>
      <c r="J15" s="168"/>
      <c r="K15" s="124"/>
      <c r="L15" s="123"/>
      <c r="M15" s="123"/>
    </row>
    <row r="16" spans="2:13" ht="15" customHeight="1" thickBot="1" x14ac:dyDescent="0.3">
      <c r="B16" s="125"/>
      <c r="C16" s="235"/>
      <c r="D16" s="235"/>
      <c r="E16" s="235"/>
      <c r="F16" s="235"/>
      <c r="G16" s="235"/>
      <c r="H16" s="235"/>
      <c r="I16" s="235"/>
      <c r="J16" s="199"/>
      <c r="K16" s="127"/>
      <c r="L16" s="118"/>
      <c r="M16" s="118"/>
    </row>
    <row r="17" spans="1:13" ht="21.75" customHeight="1" x14ac:dyDescent="0.25">
      <c r="B17" s="449" t="s">
        <v>8</v>
      </c>
      <c r="C17" s="450"/>
      <c r="D17" s="450"/>
      <c r="E17" s="450"/>
      <c r="F17" s="450"/>
      <c r="G17" s="450"/>
      <c r="H17" s="450"/>
      <c r="I17" s="450"/>
      <c r="J17" s="450"/>
      <c r="K17" s="451"/>
      <c r="L17" s="205"/>
      <c r="M17" s="205"/>
    </row>
    <row r="18" spans="1:13" ht="12" customHeight="1" thickBot="1" x14ac:dyDescent="0.3">
      <c r="B18" s="119"/>
      <c r="C18" s="238"/>
      <c r="D18" s="118"/>
      <c r="E18" s="118"/>
      <c r="F18" s="118"/>
      <c r="G18" s="118"/>
      <c r="H18" s="118"/>
      <c r="I18" s="118"/>
      <c r="J18" s="118"/>
      <c r="K18" s="120"/>
      <c r="L18" s="118"/>
      <c r="M18" s="118"/>
    </row>
    <row r="19" spans="1:13" ht="57" customHeight="1" thickBot="1" x14ac:dyDescent="0.3">
      <c r="A19" s="3"/>
      <c r="B19" s="117"/>
      <c r="C19" s="178" t="s">
        <v>19</v>
      </c>
      <c r="D19" s="325" t="s">
        <v>70</v>
      </c>
      <c r="E19" s="325" t="s">
        <v>110</v>
      </c>
      <c r="F19" s="326" t="s">
        <v>124</v>
      </c>
      <c r="G19" s="326" t="s">
        <v>125</v>
      </c>
      <c r="H19" s="326" t="s">
        <v>69</v>
      </c>
      <c r="I19" s="326" t="s">
        <v>62</v>
      </c>
      <c r="J19" s="327" t="s">
        <v>126</v>
      </c>
      <c r="K19" s="116"/>
      <c r="L19" s="4"/>
      <c r="M19" s="4"/>
    </row>
    <row r="20" spans="1:13" ht="14.1" customHeight="1" x14ac:dyDescent="0.25">
      <c r="B20" s="119"/>
      <c r="C20" s="259" t="s">
        <v>16</v>
      </c>
      <c r="D20" s="314">
        <f>D22+D21</f>
        <v>98984</v>
      </c>
      <c r="E20" s="314">
        <f>E22+E21</f>
        <v>98279</v>
      </c>
      <c r="F20" s="328">
        <f>F22+F21</f>
        <v>742.84814999999992</v>
      </c>
      <c r="G20" s="328">
        <f>G21+G22</f>
        <v>40472.982230000001</v>
      </c>
      <c r="H20" s="328"/>
      <c r="I20" s="328">
        <f>I22+I21</f>
        <v>57806.017769999999</v>
      </c>
      <c r="J20" s="329">
        <f>J22+J21</f>
        <v>46160.662400000001</v>
      </c>
      <c r="K20" s="128"/>
      <c r="L20" s="156"/>
      <c r="M20" s="156"/>
    </row>
    <row r="21" spans="1:13" ht="14.1" customHeight="1" x14ac:dyDescent="0.25">
      <c r="B21" s="119"/>
      <c r="C21" s="260" t="s">
        <v>12</v>
      </c>
      <c r="D21" s="315">
        <v>98234</v>
      </c>
      <c r="E21" s="315">
        <v>97469</v>
      </c>
      <c r="F21" s="330">
        <v>702.51914999999997</v>
      </c>
      <c r="G21" s="330">
        <v>40187.189550000003</v>
      </c>
      <c r="H21" s="330"/>
      <c r="I21" s="330">
        <f>E21-G21</f>
        <v>57281.810449999997</v>
      </c>
      <c r="J21" s="331">
        <v>45894.664689999998</v>
      </c>
      <c r="K21" s="128"/>
      <c r="L21" s="156"/>
      <c r="M21" s="156"/>
    </row>
    <row r="22" spans="1:13" ht="14.1" customHeight="1" thickBot="1" x14ac:dyDescent="0.3">
      <c r="B22" s="119"/>
      <c r="C22" s="261" t="s">
        <v>11</v>
      </c>
      <c r="D22" s="324">
        <v>750</v>
      </c>
      <c r="E22" s="324">
        <v>810</v>
      </c>
      <c r="F22" s="332">
        <v>40.329000000000001</v>
      </c>
      <c r="G22" s="332">
        <v>285.79268000000002</v>
      </c>
      <c r="H22" s="332"/>
      <c r="I22" s="330">
        <f>E22-G22</f>
        <v>524.20731999999998</v>
      </c>
      <c r="J22" s="331">
        <v>265.99770999999998</v>
      </c>
      <c r="K22" s="128"/>
      <c r="L22" s="156"/>
      <c r="M22" s="156"/>
    </row>
    <row r="23" spans="1:13" ht="14.1" customHeight="1" x14ac:dyDescent="0.25">
      <c r="B23" s="119"/>
      <c r="C23" s="259" t="s">
        <v>17</v>
      </c>
      <c r="D23" s="314">
        <f>D31+D30+D24</f>
        <v>221179</v>
      </c>
      <c r="E23" s="314">
        <f>E31+E30+E24</f>
        <v>204248</v>
      </c>
      <c r="F23" s="328">
        <f>F31+F30+F24</f>
        <v>1247.5740700000001</v>
      </c>
      <c r="G23" s="328">
        <f>G24+G30+G31</f>
        <v>179344.67059800003</v>
      </c>
      <c r="H23" s="328"/>
      <c r="I23" s="328">
        <f>I24+I30+I31</f>
        <v>24903.329401999992</v>
      </c>
      <c r="J23" s="329">
        <f>J24+J30+J31</f>
        <v>200260.32129999998</v>
      </c>
      <c r="K23" s="128"/>
      <c r="L23" s="156"/>
      <c r="M23" s="156"/>
    </row>
    <row r="24" spans="1:13" ht="15" customHeight="1" x14ac:dyDescent="0.25">
      <c r="A24" s="21"/>
      <c r="B24" s="129"/>
      <c r="C24" s="266" t="s">
        <v>82</v>
      </c>
      <c r="D24" s="316">
        <f>D25+D26+D27+D28+D29</f>
        <v>166655</v>
      </c>
      <c r="E24" s="316">
        <f>E25+E26+E27+E28+E29</f>
        <v>159455</v>
      </c>
      <c r="F24" s="334">
        <f>F25+F26+F27+F28</f>
        <v>898.35801000000004</v>
      </c>
      <c r="G24" s="334">
        <f>G25+G26+G27+G28</f>
        <v>147004.79415800003</v>
      </c>
      <c r="H24" s="334"/>
      <c r="I24" s="334">
        <f>I25+I26+I27+I28+I29</f>
        <v>12450.205841999992</v>
      </c>
      <c r="J24" s="335">
        <f>J25+J26+J27+J28</f>
        <v>160114.43646</v>
      </c>
      <c r="K24" s="128"/>
      <c r="L24" s="156"/>
      <c r="M24" s="156"/>
    </row>
    <row r="25" spans="1:13" ht="14.1" customHeight="1" x14ac:dyDescent="0.25">
      <c r="A25" s="22"/>
      <c r="B25" s="130"/>
      <c r="C25" s="265" t="s">
        <v>22</v>
      </c>
      <c r="D25" s="317">
        <v>42498</v>
      </c>
      <c r="E25" s="317">
        <v>40931</v>
      </c>
      <c r="F25" s="336">
        <v>182.21559999999999</v>
      </c>
      <c r="G25" s="336">
        <f>41582.32273-87.8595</f>
        <v>41494.463230000001</v>
      </c>
      <c r="H25" s="336">
        <v>597</v>
      </c>
      <c r="I25" s="336">
        <f>E25-G25+H25</f>
        <v>33.536769999998796</v>
      </c>
      <c r="J25" s="337">
        <v>50023.940179999998</v>
      </c>
      <c r="K25" s="128"/>
      <c r="L25" s="156"/>
      <c r="M25" s="156"/>
    </row>
    <row r="26" spans="1:13" ht="14.1" customHeight="1" x14ac:dyDescent="0.25">
      <c r="A26" s="22"/>
      <c r="B26" s="130"/>
      <c r="C26" s="265" t="s">
        <v>59</v>
      </c>
      <c r="D26" s="317">
        <v>42191</v>
      </c>
      <c r="E26" s="317">
        <v>39414</v>
      </c>
      <c r="F26" s="336">
        <v>239.22785999999999</v>
      </c>
      <c r="G26" s="336">
        <f>40037.88055-44.238</f>
        <v>39993.642550000004</v>
      </c>
      <c r="H26" s="336">
        <v>913</v>
      </c>
      <c r="I26" s="336">
        <f>E26-G26+H26</f>
        <v>333.35744999999588</v>
      </c>
      <c r="J26" s="337">
        <v>46005.32531</v>
      </c>
      <c r="K26" s="128"/>
      <c r="L26" s="156"/>
      <c r="M26" s="156"/>
    </row>
    <row r="27" spans="1:13" ht="14.1" customHeight="1" x14ac:dyDescent="0.25">
      <c r="A27" s="22"/>
      <c r="B27" s="130"/>
      <c r="C27" s="265" t="s">
        <v>60</v>
      </c>
      <c r="D27" s="317">
        <v>40130</v>
      </c>
      <c r="E27" s="317">
        <v>40274</v>
      </c>
      <c r="F27" s="336">
        <v>350.68991</v>
      </c>
      <c r="G27" s="336">
        <v>37786.824132000002</v>
      </c>
      <c r="H27" s="336">
        <v>1466</v>
      </c>
      <c r="I27" s="336">
        <f>E27-G27+H27</f>
        <v>3953.1758679999984</v>
      </c>
      <c r="J27" s="337">
        <v>38515.061229999999</v>
      </c>
      <c r="K27" s="128"/>
      <c r="L27" s="156"/>
      <c r="M27" s="156"/>
    </row>
    <row r="28" spans="1:13" ht="14.1" customHeight="1" x14ac:dyDescent="0.25">
      <c r="A28" s="22"/>
      <c r="B28" s="130"/>
      <c r="C28" s="265" t="s">
        <v>84</v>
      </c>
      <c r="D28" s="317">
        <v>26836</v>
      </c>
      <c r="E28" s="317">
        <v>25722</v>
      </c>
      <c r="F28" s="336">
        <v>126.22463999999999</v>
      </c>
      <c r="G28" s="336">
        <v>27729.864246000001</v>
      </c>
      <c r="H28" s="336">
        <v>1159</v>
      </c>
      <c r="I28" s="336">
        <f>E28-G28+H28</f>
        <v>-848.864246000001</v>
      </c>
      <c r="J28" s="337">
        <v>25570.10974</v>
      </c>
      <c r="K28" s="128"/>
      <c r="L28" s="156"/>
      <c r="M28" s="156"/>
    </row>
    <row r="29" spans="1:13" ht="14.1" customHeight="1" x14ac:dyDescent="0.25">
      <c r="A29" s="22"/>
      <c r="B29" s="130"/>
      <c r="C29" s="265" t="s">
        <v>85</v>
      </c>
      <c r="D29" s="317">
        <v>15000</v>
      </c>
      <c r="E29" s="317">
        <v>13114</v>
      </c>
      <c r="F29" s="336">
        <f>G29-3872</f>
        <v>263</v>
      </c>
      <c r="G29" s="336">
        <f>SUM(H25:H28)</f>
        <v>4135</v>
      </c>
      <c r="H29" s="336"/>
      <c r="I29" s="336">
        <f>E29-G29</f>
        <v>8979</v>
      </c>
      <c r="J29" s="337">
        <v>3037</v>
      </c>
      <c r="K29" s="128"/>
      <c r="L29" s="156"/>
      <c r="M29" s="156"/>
    </row>
    <row r="30" spans="1:13" ht="14.1" customHeight="1" x14ac:dyDescent="0.25">
      <c r="A30" s="23"/>
      <c r="B30" s="129"/>
      <c r="C30" s="266" t="s">
        <v>18</v>
      </c>
      <c r="D30" s="316">
        <v>26088</v>
      </c>
      <c r="E30" s="316">
        <v>25341</v>
      </c>
      <c r="F30" s="334">
        <v>250.63050000000001</v>
      </c>
      <c r="G30" s="334">
        <v>14299.4594</v>
      </c>
      <c r="H30" s="336"/>
      <c r="I30" s="398">
        <f>E30-G30</f>
        <v>11041.5406</v>
      </c>
      <c r="J30" s="335">
        <v>14526.432140000001</v>
      </c>
      <c r="K30" s="128"/>
      <c r="L30" s="156"/>
      <c r="M30" s="156"/>
    </row>
    <row r="31" spans="1:13" ht="14.1" customHeight="1" x14ac:dyDescent="0.25">
      <c r="A31" s="23"/>
      <c r="B31" s="129"/>
      <c r="C31" s="266" t="s">
        <v>83</v>
      </c>
      <c r="D31" s="316">
        <f>D32+D33</f>
        <v>28436</v>
      </c>
      <c r="E31" s="316">
        <f>E32+E33</f>
        <v>19452</v>
      </c>
      <c r="F31" s="334">
        <f>F32</f>
        <v>98.585559999999987</v>
      </c>
      <c r="G31" s="334">
        <f>G32</f>
        <v>18040.41704</v>
      </c>
      <c r="H31" s="336"/>
      <c r="I31" s="334">
        <f>I32+I33</f>
        <v>1411.5829599999997</v>
      </c>
      <c r="J31" s="335">
        <f>J32</f>
        <v>25619.452700000002</v>
      </c>
      <c r="K31" s="128"/>
      <c r="L31" s="156"/>
      <c r="M31" s="156"/>
    </row>
    <row r="32" spans="1:13" ht="14.1" customHeight="1" x14ac:dyDescent="0.25">
      <c r="A32" s="22"/>
      <c r="B32" s="130"/>
      <c r="C32" s="265" t="s">
        <v>10</v>
      </c>
      <c r="D32" s="317">
        <v>26596</v>
      </c>
      <c r="E32" s="317">
        <v>17612</v>
      </c>
      <c r="F32" s="336">
        <f>164.58556-F36</f>
        <v>98.585559999999987</v>
      </c>
      <c r="G32" s="336">
        <f>21233.41704-G36</f>
        <v>18040.41704</v>
      </c>
      <c r="H32" s="336">
        <v>502</v>
      </c>
      <c r="I32" s="336">
        <f>E32-G32+H32</f>
        <v>73.58295999999973</v>
      </c>
      <c r="J32" s="337">
        <f>31604.4527-J36</f>
        <v>25619.452700000002</v>
      </c>
      <c r="K32" s="128"/>
      <c r="L32" s="156"/>
      <c r="M32" s="156"/>
    </row>
    <row r="33" spans="1:13" ht="14.1" customHeight="1" thickBot="1" x14ac:dyDescent="0.3">
      <c r="A33" s="22"/>
      <c r="B33" s="130"/>
      <c r="C33" s="338" t="s">
        <v>86</v>
      </c>
      <c r="D33" s="318">
        <v>1840</v>
      </c>
      <c r="E33" s="318">
        <v>1840</v>
      </c>
      <c r="F33" s="339">
        <f>G33-473</f>
        <v>29</v>
      </c>
      <c r="G33" s="339">
        <f>H32</f>
        <v>502</v>
      </c>
      <c r="H33" s="339"/>
      <c r="I33" s="339">
        <f t="shared" ref="I33:I37" si="0">E33-G33</f>
        <v>1338</v>
      </c>
      <c r="J33" s="340">
        <v>237</v>
      </c>
      <c r="K33" s="128"/>
      <c r="L33" s="156"/>
      <c r="M33" s="156"/>
    </row>
    <row r="34" spans="1:13" ht="15.75" customHeight="1" thickBot="1" x14ac:dyDescent="0.3">
      <c r="B34" s="119"/>
      <c r="C34" s="173" t="s">
        <v>71</v>
      </c>
      <c r="D34" s="392">
        <v>3000</v>
      </c>
      <c r="E34" s="392">
        <v>3000</v>
      </c>
      <c r="F34" s="341">
        <v>17.952000000000002</v>
      </c>
      <c r="G34" s="341">
        <v>2798.5276319999998</v>
      </c>
      <c r="H34" s="341"/>
      <c r="I34" s="370">
        <f t="shared" si="0"/>
        <v>201.47236800000019</v>
      </c>
      <c r="J34" s="371">
        <v>3941.0522500000002</v>
      </c>
      <c r="K34" s="128"/>
      <c r="L34" s="156"/>
      <c r="M34" s="156"/>
    </row>
    <row r="35" spans="1:13" ht="14.1" customHeight="1" thickBot="1" x14ac:dyDescent="0.3">
      <c r="B35" s="119"/>
      <c r="C35" s="173" t="s">
        <v>13</v>
      </c>
      <c r="D35" s="319">
        <v>793</v>
      </c>
      <c r="E35" s="319">
        <v>793</v>
      </c>
      <c r="F35" s="341">
        <v>3.0994600000000001</v>
      </c>
      <c r="G35" s="341">
        <v>452.00686000000002</v>
      </c>
      <c r="H35" s="320"/>
      <c r="I35" s="370">
        <f t="shared" si="0"/>
        <v>340.99313999999998</v>
      </c>
      <c r="J35" s="390">
        <v>495.38715999999999</v>
      </c>
      <c r="K35" s="128"/>
      <c r="L35" s="156"/>
      <c r="M35" s="156"/>
    </row>
    <row r="36" spans="1:13" ht="17.25" customHeight="1" thickBot="1" x14ac:dyDescent="0.3">
      <c r="B36" s="119"/>
      <c r="C36" s="173" t="s">
        <v>72</v>
      </c>
      <c r="D36" s="319">
        <v>3000</v>
      </c>
      <c r="E36" s="319">
        <v>3000</v>
      </c>
      <c r="F36" s="320">
        <f>G36-3127</f>
        <v>66</v>
      </c>
      <c r="G36" s="320">
        <v>3193</v>
      </c>
      <c r="H36" s="369"/>
      <c r="I36" s="423">
        <f t="shared" si="0"/>
        <v>-193</v>
      </c>
      <c r="J36" s="320">
        <v>5985</v>
      </c>
      <c r="K36" s="128"/>
      <c r="L36" s="156"/>
      <c r="M36" s="156"/>
    </row>
    <row r="37" spans="1:13" ht="17.25" customHeight="1" thickBot="1" x14ac:dyDescent="0.3">
      <c r="B37" s="119"/>
      <c r="C37" s="173" t="s">
        <v>65</v>
      </c>
      <c r="D37" s="319">
        <v>7000</v>
      </c>
      <c r="E37" s="319">
        <v>7000</v>
      </c>
      <c r="F37" s="320">
        <v>10.86106</v>
      </c>
      <c r="G37" s="320">
        <v>7000</v>
      </c>
      <c r="H37" s="320"/>
      <c r="I37" s="370">
        <f t="shared" si="0"/>
        <v>0</v>
      </c>
      <c r="J37" s="390">
        <v>7000</v>
      </c>
      <c r="K37" s="128"/>
      <c r="L37" s="156"/>
      <c r="M37" s="156"/>
    </row>
    <row r="38" spans="1:13" ht="15" customHeight="1" thickBot="1" x14ac:dyDescent="0.3">
      <c r="B38" s="119"/>
      <c r="C38" s="173" t="s">
        <v>122</v>
      </c>
      <c r="D38" s="319"/>
      <c r="E38" s="319"/>
      <c r="F38" s="320"/>
      <c r="G38" s="320"/>
      <c r="H38" s="320"/>
      <c r="I38" s="370"/>
      <c r="J38" s="390">
        <v>970.88193000000001</v>
      </c>
      <c r="K38" s="128"/>
      <c r="L38" s="156"/>
      <c r="M38" s="156"/>
    </row>
    <row r="39" spans="1:13" ht="14.1" customHeight="1" thickBot="1" x14ac:dyDescent="0.3">
      <c r="B39" s="119"/>
      <c r="C39" s="152" t="s">
        <v>14</v>
      </c>
      <c r="D39" s="319">
        <v>0</v>
      </c>
      <c r="E39" s="319">
        <v>0</v>
      </c>
      <c r="F39" s="320"/>
      <c r="G39" s="320">
        <v>92</v>
      </c>
      <c r="H39" s="320"/>
      <c r="I39" s="370">
        <f>E39-G39</f>
        <v>-92</v>
      </c>
      <c r="J39" s="390">
        <v>316</v>
      </c>
      <c r="K39" s="128"/>
      <c r="L39" s="156"/>
      <c r="M39" s="156"/>
    </row>
    <row r="40" spans="1:13" ht="16.5" customHeight="1" thickBot="1" x14ac:dyDescent="0.3">
      <c r="B40" s="119"/>
      <c r="C40" s="179" t="s">
        <v>9</v>
      </c>
      <c r="D40" s="321">
        <f>D20+D23+D34+D35+D36+D37+D39</f>
        <v>333956</v>
      </c>
      <c r="E40" s="321">
        <f>E20+E23+E34+E35+E36+E37+E39</f>
        <v>316320</v>
      </c>
      <c r="F40" s="197">
        <f>F20+F23+F34+F35+F37+F39+F36</f>
        <v>2088.3347399999998</v>
      </c>
      <c r="G40" s="197">
        <f>G20+G23+G34+G35+G36+G37+G39</f>
        <v>233353.18732000003</v>
      </c>
      <c r="H40" s="197">
        <f>H25+H26+H27+H28+H32</f>
        <v>4637</v>
      </c>
      <c r="I40" s="302">
        <f>I20+I23+I34+I35+I36+I37+I39</f>
        <v>82966.812680000003</v>
      </c>
      <c r="J40" s="198">
        <f>J20+J23+J34+J35+J36+J37+J38+J39</f>
        <v>265129.30503999995</v>
      </c>
      <c r="K40" s="128"/>
      <c r="L40" s="156"/>
      <c r="M40" s="156"/>
    </row>
    <row r="41" spans="1:13" ht="14.1" customHeight="1" x14ac:dyDescent="0.25">
      <c r="A41" s="16"/>
      <c r="B41" s="122"/>
      <c r="C41" s="123" t="s">
        <v>97</v>
      </c>
      <c r="D41" s="131"/>
      <c r="E41" s="131"/>
      <c r="F41" s="171"/>
      <c r="G41" s="171"/>
      <c r="H41" s="163"/>
      <c r="I41" s="163"/>
      <c r="J41" s="163"/>
      <c r="K41" s="124"/>
      <c r="L41" s="123"/>
      <c r="M41" s="123"/>
    </row>
    <row r="42" spans="1:13" s="16" customFormat="1" ht="14.1" customHeight="1" x14ac:dyDescent="0.25">
      <c r="B42" s="122"/>
      <c r="C42" s="132" t="s">
        <v>98</v>
      </c>
      <c r="D42" s="131"/>
      <c r="E42" s="131"/>
      <c r="F42" s="131"/>
      <c r="G42" s="131"/>
      <c r="H42" s="156"/>
      <c r="I42" s="156"/>
      <c r="J42" s="156"/>
      <c r="K42" s="124"/>
      <c r="L42" s="123"/>
      <c r="M42" s="123"/>
    </row>
    <row r="43" spans="1:13" s="16" customFormat="1" ht="14.1" customHeight="1" x14ac:dyDescent="0.25">
      <c r="B43" s="122"/>
      <c r="C43" s="202" t="s">
        <v>127</v>
      </c>
      <c r="D43" s="204"/>
      <c r="E43" s="204"/>
      <c r="F43" s="204"/>
      <c r="G43" s="131"/>
      <c r="H43" s="156"/>
      <c r="I43" s="156"/>
      <c r="J43" s="118"/>
      <c r="K43" s="124"/>
      <c r="L43" s="123"/>
      <c r="M43" s="123"/>
    </row>
    <row r="44" spans="1:13" s="16" customFormat="1" ht="15.75" thickBot="1" x14ac:dyDescent="0.3">
      <c r="B44" s="133"/>
      <c r="C44" s="16" t="s">
        <v>111</v>
      </c>
      <c r="D44" s="367"/>
      <c r="E44" s="367"/>
      <c r="F44" s="367"/>
      <c r="G44" s="368"/>
      <c r="H44" s="104"/>
      <c r="I44" s="104"/>
      <c r="J44" s="154"/>
      <c r="K44" s="135"/>
      <c r="L44" s="123"/>
      <c r="M44" s="123"/>
    </row>
    <row r="45" spans="1:13" ht="12" customHeight="1" thickTop="1" x14ac:dyDescent="0.25">
      <c r="B45" s="6"/>
      <c r="C45" s="217"/>
      <c r="D45" s="118"/>
      <c r="E45" s="6"/>
      <c r="F45" s="38"/>
      <c r="G45" s="6"/>
      <c r="H45" s="6"/>
      <c r="I45" s="6"/>
      <c r="J45" s="118"/>
      <c r="K45" s="6"/>
      <c r="L45" s="118"/>
      <c r="M45" s="118"/>
    </row>
    <row r="46" spans="1:13" ht="19.5" customHeight="1" thickBot="1" x14ac:dyDescent="0.3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44" t="s">
        <v>1</v>
      </c>
      <c r="C47" s="445"/>
      <c r="D47" s="445"/>
      <c r="E47" s="445"/>
      <c r="F47" s="445"/>
      <c r="G47" s="445"/>
      <c r="H47" s="445"/>
      <c r="I47" s="445"/>
      <c r="J47" s="445"/>
      <c r="K47" s="446"/>
      <c r="L47" s="205"/>
      <c r="M47" s="205"/>
    </row>
    <row r="48" spans="1:13" ht="12" customHeight="1" thickBot="1" x14ac:dyDescent="0.3">
      <c r="B48" s="119"/>
      <c r="C48" s="136"/>
      <c r="D48" s="137"/>
      <c r="E48" s="137"/>
      <c r="F48" s="137"/>
      <c r="G48" s="137"/>
      <c r="H48" s="118"/>
      <c r="I48" s="118"/>
      <c r="J48" s="118"/>
      <c r="K48" s="120"/>
      <c r="L48" s="118"/>
      <c r="M48" s="118"/>
    </row>
    <row r="49" spans="2:13" ht="14.1" customHeight="1" thickBot="1" x14ac:dyDescent="0.3">
      <c r="B49" s="119"/>
      <c r="C49" s="433" t="s">
        <v>2</v>
      </c>
      <c r="D49" s="434"/>
      <c r="E49" s="138"/>
      <c r="F49" s="138"/>
      <c r="G49" s="138"/>
      <c r="H49" s="118"/>
      <c r="I49" s="118"/>
      <c r="J49" s="118"/>
      <c r="K49" s="120"/>
      <c r="L49" s="118"/>
      <c r="M49" s="118"/>
    </row>
    <row r="50" spans="2:13" ht="14.1" customHeight="1" thickBot="1" x14ac:dyDescent="0.3">
      <c r="B50" s="119"/>
      <c r="C50" s="139" t="s">
        <v>27</v>
      </c>
      <c r="D50" s="246">
        <v>13755</v>
      </c>
      <c r="E50" s="138"/>
      <c r="F50" s="138"/>
      <c r="G50" s="138"/>
      <c r="H50" s="118"/>
      <c r="I50" s="118"/>
      <c r="J50" s="118"/>
      <c r="K50" s="120"/>
      <c r="L50" s="118"/>
      <c r="M50" s="118"/>
    </row>
    <row r="51" spans="2:13" ht="14.1" customHeight="1" thickBot="1" x14ac:dyDescent="0.3">
      <c r="B51" s="119"/>
      <c r="C51" s="139" t="s">
        <v>3</v>
      </c>
      <c r="D51" s="246">
        <v>12225</v>
      </c>
      <c r="E51" s="138"/>
      <c r="F51" s="138"/>
      <c r="G51" s="176"/>
      <c r="H51" s="118"/>
      <c r="I51" s="118"/>
      <c r="J51" s="118"/>
      <c r="K51" s="120"/>
      <c r="L51" s="118"/>
      <c r="M51" s="118"/>
    </row>
    <row r="52" spans="2:13" ht="14.1" customHeight="1" thickBot="1" x14ac:dyDescent="0.3">
      <c r="B52" s="119"/>
      <c r="C52" s="139" t="s">
        <v>28</v>
      </c>
      <c r="D52" s="246">
        <v>1020</v>
      </c>
      <c r="E52" s="138"/>
      <c r="F52" s="138"/>
      <c r="G52" s="138"/>
      <c r="H52" s="118"/>
      <c r="I52" s="118"/>
      <c r="J52" s="118"/>
      <c r="K52" s="120"/>
      <c r="L52" s="118"/>
      <c r="M52" s="118"/>
    </row>
    <row r="53" spans="2:13" ht="14.1" customHeight="1" thickBot="1" x14ac:dyDescent="0.3">
      <c r="B53" s="119"/>
      <c r="C53" s="139" t="s">
        <v>31</v>
      </c>
      <c r="D53" s="246">
        <f>D52+D51+D50</f>
        <v>27000</v>
      </c>
      <c r="E53" s="138"/>
      <c r="F53" s="138"/>
      <c r="G53" s="138"/>
      <c r="H53" s="118"/>
      <c r="I53" s="118"/>
      <c r="J53" s="118"/>
      <c r="K53" s="120"/>
      <c r="L53" s="118"/>
      <c r="M53" s="118"/>
    </row>
    <row r="54" spans="2:13" ht="14.1" customHeight="1" thickBot="1" x14ac:dyDescent="0.3">
      <c r="B54" s="125"/>
      <c r="C54" s="140"/>
      <c r="D54" s="247"/>
      <c r="E54" s="141"/>
      <c r="F54" s="141"/>
      <c r="G54" s="141"/>
      <c r="H54" s="126"/>
      <c r="I54" s="126"/>
      <c r="J54" s="126"/>
      <c r="K54" s="127"/>
      <c r="L54" s="118"/>
      <c r="M54" s="118"/>
    </row>
    <row r="55" spans="2:13" ht="17.100000000000001" customHeight="1" thickBot="1" x14ac:dyDescent="0.3">
      <c r="B55" s="449" t="s">
        <v>8</v>
      </c>
      <c r="C55" s="450"/>
      <c r="D55" s="450"/>
      <c r="E55" s="450"/>
      <c r="F55" s="450"/>
      <c r="G55" s="450"/>
      <c r="H55" s="450"/>
      <c r="I55" s="450"/>
      <c r="J55" s="450"/>
      <c r="K55" s="451"/>
      <c r="L55" s="205"/>
      <c r="M55" s="205"/>
    </row>
    <row r="56" spans="2:13" s="3" customFormat="1" ht="63.75" thickBot="1" x14ac:dyDescent="0.3">
      <c r="B56" s="142"/>
      <c r="C56" s="178" t="s">
        <v>19</v>
      </c>
      <c r="D56" s="196" t="s">
        <v>20</v>
      </c>
      <c r="E56" s="194" t="str">
        <f>F19</f>
        <v>LANDET KVANTUM UKE 23</v>
      </c>
      <c r="F56" s="194" t="str">
        <f>G19</f>
        <v>LANDET KVANTUM T.O.M UKE 23</v>
      </c>
      <c r="G56" s="194" t="str">
        <f>I19</f>
        <v>RESTKVOTER</v>
      </c>
      <c r="H56" s="195" t="str">
        <f>J19</f>
        <v>LANDET KVANTUM T.O.M. UKE 23 2018</v>
      </c>
      <c r="I56" s="143"/>
      <c r="J56" s="143"/>
      <c r="K56" s="144"/>
      <c r="L56" s="143"/>
      <c r="M56" s="143"/>
    </row>
    <row r="57" spans="2:13" ht="14.1" customHeight="1" x14ac:dyDescent="0.25">
      <c r="B57" s="145"/>
      <c r="C57" s="372" t="s">
        <v>32</v>
      </c>
      <c r="D57" s="458">
        <v>5376</v>
      </c>
      <c r="E57" s="382">
        <v>105.57794</v>
      </c>
      <c r="F57" s="347">
        <v>565.49063000000001</v>
      </c>
      <c r="G57" s="460">
        <f>D57-F57-F58</f>
        <v>3830.0725899999998</v>
      </c>
      <c r="H57" s="380">
        <v>494.48714999999999</v>
      </c>
      <c r="I57" s="160"/>
      <c r="J57" s="160"/>
      <c r="K57" s="188"/>
      <c r="L57" s="105"/>
      <c r="M57" s="105"/>
    </row>
    <row r="58" spans="2:13" ht="14.1" customHeight="1" x14ac:dyDescent="0.25">
      <c r="B58" s="145"/>
      <c r="C58" s="146" t="s">
        <v>29</v>
      </c>
      <c r="D58" s="459"/>
      <c r="E58" s="373">
        <v>43.324710000000003</v>
      </c>
      <c r="F58" s="387">
        <v>980.43678</v>
      </c>
      <c r="G58" s="461"/>
      <c r="H58" s="349">
        <v>868.70329000000004</v>
      </c>
      <c r="I58" s="160"/>
      <c r="J58" s="160"/>
      <c r="K58" s="188"/>
      <c r="L58" s="105"/>
      <c r="M58" s="105"/>
    </row>
    <row r="59" spans="2:13" ht="14.1" customHeight="1" thickBot="1" x14ac:dyDescent="0.3">
      <c r="B59" s="145"/>
      <c r="C59" s="147" t="s">
        <v>78</v>
      </c>
      <c r="D59" s="392">
        <v>200</v>
      </c>
      <c r="E59" s="383">
        <v>6.4899999999999999E-2</v>
      </c>
      <c r="F59" s="389">
        <v>61.200490000000002</v>
      </c>
      <c r="G59" s="393">
        <f>D59-F59</f>
        <v>138.79951</v>
      </c>
      <c r="H59" s="301">
        <v>46.959789999999998</v>
      </c>
      <c r="I59" s="160"/>
      <c r="J59" s="160"/>
      <c r="K59" s="188"/>
      <c r="L59" s="105"/>
      <c r="M59" s="105"/>
    </row>
    <row r="60" spans="2:13" s="97" customFormat="1" ht="15.6" customHeight="1" x14ac:dyDescent="0.25">
      <c r="B60" s="161"/>
      <c r="C60" s="148" t="s">
        <v>58</v>
      </c>
      <c r="D60" s="348">
        <v>8063</v>
      </c>
      <c r="E60" s="384">
        <f>E61+E62+E63</f>
        <v>1491.0381199999999</v>
      </c>
      <c r="F60" s="347">
        <f>F61+F62+F63</f>
        <v>5057.2015900000006</v>
      </c>
      <c r="G60" s="387">
        <f>D60-F60</f>
        <v>3005.7984099999994</v>
      </c>
      <c r="H60" s="350">
        <f>H61+H62+H63</f>
        <v>2187.07555</v>
      </c>
      <c r="I60" s="162"/>
      <c r="J60" s="162"/>
      <c r="K60" s="188"/>
      <c r="L60" s="105"/>
      <c r="M60" s="105"/>
    </row>
    <row r="61" spans="2:13" s="22" customFormat="1" ht="14.1" customHeight="1" x14ac:dyDescent="0.25">
      <c r="B61" s="149"/>
      <c r="C61" s="150" t="s">
        <v>33</v>
      </c>
      <c r="D61" s="240"/>
      <c r="E61" s="374">
        <v>774.37851999999998</v>
      </c>
      <c r="F61" s="359">
        <v>2046.9526699999999</v>
      </c>
      <c r="G61" s="359"/>
      <c r="H61" s="360">
        <v>696.35324000000003</v>
      </c>
      <c r="I61" s="151"/>
      <c r="J61" s="151"/>
      <c r="K61" s="188"/>
      <c r="L61" s="105"/>
      <c r="M61" s="105"/>
    </row>
    <row r="62" spans="2:13" s="22" customFormat="1" ht="14.1" customHeight="1" x14ac:dyDescent="0.25">
      <c r="B62" s="149"/>
      <c r="C62" s="150" t="s">
        <v>34</v>
      </c>
      <c r="D62" s="240"/>
      <c r="E62" s="374">
        <v>567.73929999999996</v>
      </c>
      <c r="F62" s="359">
        <v>1963.7336</v>
      </c>
      <c r="G62" s="359"/>
      <c r="H62" s="360">
        <v>955.85420999999997</v>
      </c>
      <c r="I62" s="175"/>
      <c r="J62" s="175"/>
      <c r="K62" s="188"/>
      <c r="L62" s="105"/>
      <c r="M62" s="105"/>
    </row>
    <row r="63" spans="2:13" s="22" customFormat="1" ht="14.1" customHeight="1" thickBot="1" x14ac:dyDescent="0.3">
      <c r="B63" s="149"/>
      <c r="C63" s="224" t="s">
        <v>35</v>
      </c>
      <c r="D63" s="241"/>
      <c r="E63" s="375">
        <v>148.9203</v>
      </c>
      <c r="F63" s="376">
        <v>1046.51532</v>
      </c>
      <c r="G63" s="376"/>
      <c r="H63" s="381">
        <v>534.86810000000003</v>
      </c>
      <c r="I63" s="175"/>
      <c r="J63" s="175"/>
      <c r="K63" s="188"/>
      <c r="L63" s="105"/>
      <c r="M63" s="105"/>
    </row>
    <row r="64" spans="2:13" ht="14.1" customHeight="1" thickBot="1" x14ac:dyDescent="0.3">
      <c r="B64" s="119"/>
      <c r="C64" s="152" t="s">
        <v>36</v>
      </c>
      <c r="D64" s="226">
        <v>116</v>
      </c>
      <c r="E64" s="385"/>
      <c r="F64" s="378">
        <v>6.4350000000000004E-2</v>
      </c>
      <c r="G64" s="378">
        <f>D64-F64</f>
        <v>115.93565</v>
      </c>
      <c r="H64" s="231">
        <v>35.756869999999999</v>
      </c>
      <c r="I64" s="156"/>
      <c r="J64" s="156"/>
      <c r="K64" s="188"/>
      <c r="L64" s="105"/>
      <c r="M64" s="105"/>
    </row>
    <row r="65" spans="2:13" ht="14.1" customHeight="1" thickBot="1" x14ac:dyDescent="0.3">
      <c r="B65" s="119"/>
      <c r="C65" s="152" t="s">
        <v>14</v>
      </c>
      <c r="D65" s="225"/>
      <c r="E65" s="386"/>
      <c r="F65" s="388">
        <v>43.927999999999997</v>
      </c>
      <c r="G65" s="388"/>
      <c r="H65" s="297"/>
      <c r="I65" s="156"/>
      <c r="J65" s="156"/>
      <c r="K65" s="188"/>
      <c r="L65" s="105"/>
      <c r="M65" s="105"/>
    </row>
    <row r="66" spans="2:13" s="3" customFormat="1" ht="16.5" customHeight="1" thickBot="1" x14ac:dyDescent="0.3">
      <c r="B66" s="117"/>
      <c r="C66" s="179" t="s">
        <v>9</v>
      </c>
      <c r="D66" s="186">
        <f>D57+D59+D60+D64</f>
        <v>13755</v>
      </c>
      <c r="E66" s="302">
        <f>E57+E58+E59+E60+E64+E65</f>
        <v>1640.00567</v>
      </c>
      <c r="F66" s="200">
        <f>F57+F58+F59+F60+F64+F65</f>
        <v>6708.3218399999996</v>
      </c>
      <c r="G66" s="200">
        <f>D66-F66</f>
        <v>7046.6781600000004</v>
      </c>
      <c r="H66" s="208">
        <f>H57+H58+H59+H60+H64+H65</f>
        <v>3632.9826500000004</v>
      </c>
      <c r="I66" s="172"/>
      <c r="J66" s="172"/>
      <c r="K66" s="188"/>
      <c r="L66" s="105"/>
      <c r="M66" s="105"/>
    </row>
    <row r="67" spans="2:13" s="3" customFormat="1" ht="19.149999999999999" customHeight="1" thickBot="1" x14ac:dyDescent="0.3">
      <c r="B67" s="157"/>
      <c r="C67" s="457" t="s">
        <v>99</v>
      </c>
      <c r="D67" s="457"/>
      <c r="E67" s="457"/>
      <c r="F67" s="457"/>
      <c r="G67" s="457"/>
      <c r="H67" s="174"/>
      <c r="I67" s="158"/>
      <c r="J67" s="158"/>
      <c r="K67" s="159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8"/>
      <c r="K68" s="6"/>
      <c r="L68" s="118"/>
      <c r="M68" s="118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8"/>
      <c r="K69" s="6"/>
      <c r="L69" s="118"/>
      <c r="M69" s="118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8"/>
      <c r="K70" s="6"/>
      <c r="L70" s="118"/>
      <c r="M70" s="118"/>
    </row>
    <row r="71" spans="2:13" ht="17.100000000000001" customHeight="1" thickBot="1" x14ac:dyDescent="0.3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44" t="s">
        <v>1</v>
      </c>
      <c r="C72" s="445"/>
      <c r="D72" s="445"/>
      <c r="E72" s="445"/>
      <c r="F72" s="445"/>
      <c r="G72" s="445"/>
      <c r="H72" s="445"/>
      <c r="I72" s="445"/>
      <c r="J72" s="445"/>
      <c r="K72" s="446"/>
      <c r="L72" s="205"/>
      <c r="M72" s="205"/>
    </row>
    <row r="73" spans="2:13" ht="4.5" customHeight="1" thickBot="1" x14ac:dyDescent="0.3">
      <c r="B73" s="119"/>
      <c r="C73" s="118"/>
      <c r="D73" s="118"/>
      <c r="E73" s="118"/>
      <c r="F73" s="118"/>
      <c r="G73" s="118"/>
      <c r="H73" s="118"/>
      <c r="I73" s="118"/>
      <c r="J73" s="118"/>
      <c r="K73" s="120"/>
      <c r="L73" s="118"/>
      <c r="M73" s="118"/>
    </row>
    <row r="74" spans="2:13" ht="14.1" customHeight="1" thickBot="1" x14ac:dyDescent="0.3">
      <c r="B74" s="117"/>
      <c r="C74" s="447" t="s">
        <v>2</v>
      </c>
      <c r="D74" s="448"/>
      <c r="E74" s="447" t="s">
        <v>20</v>
      </c>
      <c r="F74" s="452"/>
      <c r="G74" s="447" t="s">
        <v>21</v>
      </c>
      <c r="H74" s="448"/>
      <c r="I74" s="156"/>
      <c r="J74" s="156"/>
      <c r="K74" s="115"/>
      <c r="L74" s="136"/>
      <c r="M74" s="136"/>
    </row>
    <row r="75" spans="2:13" ht="15" x14ac:dyDescent="0.25">
      <c r="B75" s="248"/>
      <c r="C75" s="165" t="s">
        <v>27</v>
      </c>
      <c r="D75" s="169">
        <v>85080</v>
      </c>
      <c r="E75" s="249" t="s">
        <v>5</v>
      </c>
      <c r="F75" s="242">
        <v>33444</v>
      </c>
      <c r="G75" s="250" t="s">
        <v>25</v>
      </c>
      <c r="H75" s="242">
        <v>10235</v>
      </c>
      <c r="I75" s="166"/>
      <c r="J75" s="166"/>
      <c r="K75" s="251"/>
      <c r="L75" s="292"/>
      <c r="M75" s="136"/>
    </row>
    <row r="76" spans="2:13" ht="15" x14ac:dyDescent="0.25">
      <c r="B76" s="248"/>
      <c r="C76" s="165" t="s">
        <v>3</v>
      </c>
      <c r="D76" s="169">
        <v>76080</v>
      </c>
      <c r="E76" s="252" t="s">
        <v>6</v>
      </c>
      <c r="F76" s="169">
        <v>49304</v>
      </c>
      <c r="G76" s="250" t="s">
        <v>80</v>
      </c>
      <c r="H76" s="169">
        <v>37965</v>
      </c>
      <c r="I76" s="166"/>
      <c r="J76" s="166"/>
      <c r="K76" s="251"/>
      <c r="L76" s="292"/>
      <c r="M76" s="136"/>
    </row>
    <row r="77" spans="2:13" ht="18" thickBot="1" x14ac:dyDescent="0.3">
      <c r="B77" s="248"/>
      <c r="C77" s="165" t="s">
        <v>116</v>
      </c>
      <c r="D77" s="169">
        <v>10840</v>
      </c>
      <c r="E77" s="165" t="s">
        <v>96</v>
      </c>
      <c r="F77" s="169">
        <v>2332</v>
      </c>
      <c r="G77" s="250" t="s">
        <v>81</v>
      </c>
      <c r="H77" s="169">
        <v>1104</v>
      </c>
      <c r="I77" s="166"/>
      <c r="J77" s="166"/>
      <c r="K77" s="251"/>
      <c r="L77" s="292"/>
      <c r="M77" s="136"/>
    </row>
    <row r="78" spans="2:13" ht="14.1" customHeight="1" thickBot="1" x14ac:dyDescent="0.3">
      <c r="B78" s="248"/>
      <c r="C78" s="121" t="s">
        <v>31</v>
      </c>
      <c r="D78" s="170">
        <f>SUM(D75:D77)</f>
        <v>172000</v>
      </c>
      <c r="E78" s="121" t="s">
        <v>7</v>
      </c>
      <c r="F78" s="170">
        <f>SUM(F75:F77)</f>
        <v>85080</v>
      </c>
      <c r="G78" s="121" t="s">
        <v>6</v>
      </c>
      <c r="H78" s="170">
        <f>SUM(H75:H77)</f>
        <v>49304</v>
      </c>
      <c r="I78" s="166"/>
      <c r="J78" s="166"/>
      <c r="K78" s="253"/>
      <c r="L78" s="256"/>
      <c r="M78" s="118"/>
    </row>
    <row r="79" spans="2:13" ht="12" customHeight="1" x14ac:dyDescent="0.25">
      <c r="B79" s="248"/>
      <c r="C79" s="313" t="s">
        <v>118</v>
      </c>
      <c r="D79" s="201"/>
      <c r="E79" s="201"/>
      <c r="F79" s="201"/>
      <c r="G79" s="201"/>
      <c r="H79" s="201"/>
      <c r="I79" s="255"/>
      <c r="J79" s="256"/>
      <c r="K79" s="253"/>
      <c r="L79" s="256"/>
      <c r="M79" s="118"/>
    </row>
    <row r="80" spans="2:13" ht="14.25" customHeight="1" x14ac:dyDescent="0.25">
      <c r="B80" s="248"/>
      <c r="C80" s="456"/>
      <c r="D80" s="456"/>
      <c r="E80" s="456"/>
      <c r="F80" s="456"/>
      <c r="G80" s="456"/>
      <c r="H80" s="456"/>
      <c r="I80" s="255"/>
      <c r="J80" s="256"/>
      <c r="K80" s="253"/>
      <c r="L80" s="256"/>
      <c r="M80" s="118"/>
    </row>
    <row r="81" spans="1:13" ht="6" customHeight="1" thickBot="1" x14ac:dyDescent="0.3">
      <c r="B81" s="248"/>
      <c r="C81" s="456"/>
      <c r="D81" s="456"/>
      <c r="E81" s="456"/>
      <c r="F81" s="456"/>
      <c r="G81" s="456"/>
      <c r="H81" s="456"/>
      <c r="I81" s="256"/>
      <c r="J81" s="256"/>
      <c r="K81" s="253"/>
      <c r="L81" s="256"/>
      <c r="M81" s="118"/>
    </row>
    <row r="82" spans="1:13" ht="14.1" customHeight="1" x14ac:dyDescent="0.25">
      <c r="B82" s="453" t="s">
        <v>8</v>
      </c>
      <c r="C82" s="454"/>
      <c r="D82" s="454"/>
      <c r="E82" s="454"/>
      <c r="F82" s="454"/>
      <c r="G82" s="454"/>
      <c r="H82" s="454"/>
      <c r="I82" s="454"/>
      <c r="J82" s="454"/>
      <c r="K82" s="455"/>
      <c r="L82" s="293"/>
      <c r="M82" s="205"/>
    </row>
    <row r="83" spans="1:13" ht="5.25" customHeight="1" thickBot="1" x14ac:dyDescent="0.3">
      <c r="B83" s="9"/>
      <c r="C83" s="14"/>
      <c r="D83" s="6"/>
      <c r="E83" s="6"/>
      <c r="F83" s="61"/>
      <c r="G83" s="6"/>
      <c r="H83" s="6"/>
      <c r="I83" s="6"/>
      <c r="J83" s="118"/>
      <c r="K83" s="10"/>
      <c r="L83" s="118"/>
      <c r="M83" s="118"/>
    </row>
    <row r="84" spans="1:13" ht="48.75" customHeight="1" thickBot="1" x14ac:dyDescent="0.3">
      <c r="A84" s="120"/>
      <c r="B84" s="118"/>
      <c r="C84" s="178" t="s">
        <v>19</v>
      </c>
      <c r="D84" s="325" t="s">
        <v>70</v>
      </c>
      <c r="E84" s="325" t="s">
        <v>112</v>
      </c>
      <c r="F84" s="194" t="str">
        <f>F19</f>
        <v>LANDET KVANTUM UKE 23</v>
      </c>
      <c r="G84" s="194" t="str">
        <f>G19</f>
        <v>LANDET KVANTUM T.O.M UKE 23</v>
      </c>
      <c r="H84" s="194" t="str">
        <f>I19</f>
        <v>RESTKVOTER</v>
      </c>
      <c r="I84" s="195" t="str">
        <f>J19</f>
        <v>LANDET KVANTUM T.O.M. UKE 23 2018</v>
      </c>
      <c r="J84" s="118"/>
      <c r="K84" s="10"/>
      <c r="L84" s="118"/>
      <c r="M84" s="118"/>
    </row>
    <row r="85" spans="1:13" ht="14.1" customHeight="1" x14ac:dyDescent="0.25">
      <c r="A85" s="120"/>
      <c r="B85" s="118"/>
      <c r="C85" s="343" t="s">
        <v>16</v>
      </c>
      <c r="D85" s="314">
        <f>D87+D86</f>
        <v>34056</v>
      </c>
      <c r="E85" s="314">
        <f>E87+E86</f>
        <v>35182</v>
      </c>
      <c r="F85" s="328">
        <f>F87+F86</f>
        <v>245.90690000000001</v>
      </c>
      <c r="G85" s="328">
        <f>G86+G87</f>
        <v>25739.791720000001</v>
      </c>
      <c r="H85" s="328">
        <f>H86+H87</f>
        <v>9442.2082800000007</v>
      </c>
      <c r="I85" s="329">
        <f>I86+I87</f>
        <v>28065.521909999999</v>
      </c>
      <c r="J85" s="156"/>
      <c r="K85" s="128"/>
      <c r="L85" s="156"/>
      <c r="M85" s="156"/>
    </row>
    <row r="86" spans="1:13" ht="14.1" customHeight="1" x14ac:dyDescent="0.25">
      <c r="A86" s="120"/>
      <c r="B86" s="118"/>
      <c r="C86" s="260" t="s">
        <v>12</v>
      </c>
      <c r="D86" s="315">
        <v>33306</v>
      </c>
      <c r="E86" s="315">
        <v>34357</v>
      </c>
      <c r="F86" s="330">
        <v>243.78030000000001</v>
      </c>
      <c r="G86" s="330">
        <v>25430.47957</v>
      </c>
      <c r="H86" s="330">
        <f>E86-G86</f>
        <v>8926.5204300000005</v>
      </c>
      <c r="I86" s="331">
        <v>27694.37701</v>
      </c>
      <c r="J86" s="156"/>
      <c r="K86" s="128"/>
      <c r="L86" s="156"/>
      <c r="M86" s="156"/>
    </row>
    <row r="87" spans="1:13" ht="15.75" thickBot="1" x14ac:dyDescent="0.3">
      <c r="A87" s="120"/>
      <c r="B87" s="118"/>
      <c r="C87" s="344" t="s">
        <v>11</v>
      </c>
      <c r="D87" s="324">
        <v>750</v>
      </c>
      <c r="E87" s="324">
        <v>825</v>
      </c>
      <c r="F87" s="332">
        <v>2.1265999999999998</v>
      </c>
      <c r="G87" s="332">
        <v>309.31214999999997</v>
      </c>
      <c r="H87" s="332">
        <f>E87-G87</f>
        <v>515.68785000000003</v>
      </c>
      <c r="I87" s="333">
        <v>371.14490000000001</v>
      </c>
      <c r="J87" s="156"/>
      <c r="K87" s="128"/>
      <c r="L87" s="156"/>
      <c r="M87" s="156"/>
    </row>
    <row r="88" spans="1:13" ht="14.1" customHeight="1" x14ac:dyDescent="0.25">
      <c r="A88" s="120"/>
      <c r="B88" s="4"/>
      <c r="C88" s="259" t="s">
        <v>17</v>
      </c>
      <c r="D88" s="314">
        <f t="shared" ref="D88" si="1">D89+D94+D95</f>
        <v>52020</v>
      </c>
      <c r="E88" s="314">
        <f t="shared" ref="E88:I88" si="2">E89+E94+E95</f>
        <v>60417</v>
      </c>
      <c r="F88" s="328">
        <f t="shared" si="2"/>
        <v>1097.41157</v>
      </c>
      <c r="G88" s="328">
        <f t="shared" si="2"/>
        <v>31418.974320000001</v>
      </c>
      <c r="H88" s="328">
        <f>H89+H94+H95</f>
        <v>28998.025680000002</v>
      </c>
      <c r="I88" s="329">
        <f t="shared" si="2"/>
        <v>26641.98964</v>
      </c>
      <c r="J88" s="156"/>
      <c r="K88" s="128"/>
      <c r="L88" s="156"/>
      <c r="M88" s="156"/>
    </row>
    <row r="89" spans="1:13" ht="15.75" customHeight="1" x14ac:dyDescent="0.25">
      <c r="A89" s="120"/>
      <c r="B89" s="39"/>
      <c r="C89" s="266" t="s">
        <v>82</v>
      </c>
      <c r="D89" s="316">
        <f t="shared" ref="D89" si="3">D90+D91+D92+D93</f>
        <v>40422</v>
      </c>
      <c r="E89" s="316">
        <f t="shared" ref="E89:I89" si="4">E90+E91+E92+E93</f>
        <v>48373</v>
      </c>
      <c r="F89" s="334">
        <f t="shared" si="4"/>
        <v>918.41553999999996</v>
      </c>
      <c r="G89" s="334">
        <f t="shared" si="4"/>
        <v>23677.018380000001</v>
      </c>
      <c r="H89" s="334">
        <f>H90+H91+H92+H93</f>
        <v>24695.981620000002</v>
      </c>
      <c r="I89" s="335">
        <f t="shared" si="4"/>
        <v>18532.3645</v>
      </c>
      <c r="J89" s="156"/>
      <c r="K89" s="128"/>
      <c r="L89" s="156"/>
      <c r="M89" s="156"/>
    </row>
    <row r="90" spans="1:13" ht="14.1" customHeight="1" x14ac:dyDescent="0.25">
      <c r="A90" s="115"/>
      <c r="B90" s="136"/>
      <c r="C90" s="265" t="s">
        <v>22</v>
      </c>
      <c r="D90" s="317">
        <v>11464</v>
      </c>
      <c r="E90" s="317">
        <v>13723</v>
      </c>
      <c r="F90" s="336">
        <v>83.277360000000002</v>
      </c>
      <c r="G90" s="336">
        <v>3048.8146900000002</v>
      </c>
      <c r="H90" s="336">
        <f t="shared" ref="H90:H98" si="5">E90-G90</f>
        <v>10674.185310000001</v>
      </c>
      <c r="I90" s="337">
        <v>4092.3420999999998</v>
      </c>
      <c r="J90" s="156"/>
      <c r="K90" s="128"/>
      <c r="L90" s="156"/>
      <c r="M90" s="156"/>
    </row>
    <row r="91" spans="1:13" ht="14.1" customHeight="1" x14ac:dyDescent="0.25">
      <c r="A91" s="115"/>
      <c r="B91" s="136"/>
      <c r="C91" s="265" t="s">
        <v>23</v>
      </c>
      <c r="D91" s="317">
        <v>11232</v>
      </c>
      <c r="E91" s="317">
        <v>13352</v>
      </c>
      <c r="F91" s="336">
        <v>253.18228999999999</v>
      </c>
      <c r="G91" s="336">
        <v>6909.1689500000002</v>
      </c>
      <c r="H91" s="336">
        <f t="shared" si="5"/>
        <v>6442.8310499999998</v>
      </c>
      <c r="I91" s="337">
        <v>6224.0672400000003</v>
      </c>
      <c r="J91" s="156"/>
      <c r="K91" s="128"/>
      <c r="L91" s="156"/>
      <c r="M91" s="156"/>
    </row>
    <row r="92" spans="1:13" ht="14.1" customHeight="1" x14ac:dyDescent="0.25">
      <c r="A92" s="115"/>
      <c r="B92" s="136"/>
      <c r="C92" s="265" t="s">
        <v>24</v>
      </c>
      <c r="D92" s="317">
        <v>11417</v>
      </c>
      <c r="E92" s="317">
        <v>13718</v>
      </c>
      <c r="F92" s="336">
        <v>363.32855999999998</v>
      </c>
      <c r="G92" s="336">
        <v>8287.6112599999997</v>
      </c>
      <c r="H92" s="336">
        <f t="shared" si="5"/>
        <v>5430.3887400000003</v>
      </c>
      <c r="I92" s="337">
        <v>6187.16878</v>
      </c>
      <c r="J92" s="156"/>
      <c r="K92" s="128"/>
      <c r="L92" s="156"/>
      <c r="M92" s="156"/>
    </row>
    <row r="93" spans="1:13" ht="14.1" customHeight="1" x14ac:dyDescent="0.25">
      <c r="A93" s="115"/>
      <c r="B93" s="136"/>
      <c r="C93" s="265" t="s">
        <v>84</v>
      </c>
      <c r="D93" s="317">
        <v>6309</v>
      </c>
      <c r="E93" s="317">
        <v>7580</v>
      </c>
      <c r="F93" s="336">
        <v>218.62733</v>
      </c>
      <c r="G93" s="336">
        <v>5431.4234800000004</v>
      </c>
      <c r="H93" s="336">
        <f t="shared" si="5"/>
        <v>2148.5765199999996</v>
      </c>
      <c r="I93" s="337">
        <v>2028.78638</v>
      </c>
      <c r="J93" s="156"/>
      <c r="K93" s="128"/>
      <c r="L93" s="156"/>
      <c r="M93" s="156"/>
    </row>
    <row r="94" spans="1:13" ht="14.1" customHeight="1" x14ac:dyDescent="0.25">
      <c r="A94" s="115"/>
      <c r="B94" s="136"/>
      <c r="C94" s="266" t="s">
        <v>29</v>
      </c>
      <c r="D94" s="316">
        <v>10414</v>
      </c>
      <c r="E94" s="316">
        <v>10091</v>
      </c>
      <c r="F94" s="334">
        <v>161.1541</v>
      </c>
      <c r="G94" s="334">
        <v>6937.0111900000002</v>
      </c>
      <c r="H94" s="334">
        <f t="shared" si="5"/>
        <v>3153.9888099999998</v>
      </c>
      <c r="I94" s="335">
        <v>6955.30591</v>
      </c>
      <c r="J94" s="156"/>
      <c r="K94" s="128"/>
      <c r="L94" s="156"/>
      <c r="M94" s="156"/>
    </row>
    <row r="95" spans="1:13" ht="14.1" customHeight="1" thickBot="1" x14ac:dyDescent="0.3">
      <c r="A95" s="120"/>
      <c r="B95" s="39"/>
      <c r="C95" s="267" t="s">
        <v>81</v>
      </c>
      <c r="D95" s="322">
        <v>1184</v>
      </c>
      <c r="E95" s="322">
        <v>1953</v>
      </c>
      <c r="F95" s="345">
        <v>17.841930000000001</v>
      </c>
      <c r="G95" s="345">
        <v>804.94475</v>
      </c>
      <c r="H95" s="345">
        <f t="shared" si="5"/>
        <v>1148.0552499999999</v>
      </c>
      <c r="I95" s="346">
        <v>1154.3192300000001</v>
      </c>
      <c r="J95" s="156"/>
      <c r="K95" s="128"/>
      <c r="L95" s="156"/>
      <c r="M95" s="156"/>
    </row>
    <row r="96" spans="1:13" ht="15.75" thickBot="1" x14ac:dyDescent="0.3">
      <c r="A96" s="120"/>
      <c r="B96" s="39"/>
      <c r="C96" s="173" t="s">
        <v>13</v>
      </c>
      <c r="D96" s="392">
        <v>313</v>
      </c>
      <c r="E96" s="392">
        <v>313</v>
      </c>
      <c r="F96" s="341">
        <v>1.5959999999999998E-2</v>
      </c>
      <c r="G96" s="341">
        <v>17.88006</v>
      </c>
      <c r="H96" s="341">
        <f t="shared" si="5"/>
        <v>295.11993999999999</v>
      </c>
      <c r="I96" s="342">
        <v>12.736039999999999</v>
      </c>
      <c r="J96" s="156"/>
      <c r="K96" s="128"/>
      <c r="L96" s="156"/>
      <c r="M96" s="156"/>
    </row>
    <row r="97" spans="1:13" ht="18" thickBot="1" x14ac:dyDescent="0.3">
      <c r="A97" s="120"/>
      <c r="B97" s="118"/>
      <c r="C97" s="173" t="s">
        <v>61</v>
      </c>
      <c r="D97" s="319">
        <v>300</v>
      </c>
      <c r="E97" s="319">
        <v>300</v>
      </c>
      <c r="F97" s="320">
        <v>0.14776</v>
      </c>
      <c r="G97" s="320">
        <v>300</v>
      </c>
      <c r="H97" s="320">
        <f t="shared" si="5"/>
        <v>0</v>
      </c>
      <c r="I97" s="323">
        <v>300</v>
      </c>
      <c r="J97" s="156"/>
      <c r="K97" s="128"/>
      <c r="L97" s="156"/>
      <c r="M97" s="156"/>
    </row>
    <row r="98" spans="1:13" ht="16.5" customHeight="1" thickBot="1" x14ac:dyDescent="0.3">
      <c r="A98" s="120"/>
      <c r="B98" s="118"/>
      <c r="C98" s="258" t="s">
        <v>14</v>
      </c>
      <c r="D98" s="319"/>
      <c r="E98" s="319"/>
      <c r="F98" s="320"/>
      <c r="G98" s="320">
        <v>36</v>
      </c>
      <c r="H98" s="320">
        <f t="shared" si="5"/>
        <v>-36</v>
      </c>
      <c r="I98" s="323">
        <v>111</v>
      </c>
      <c r="J98" s="156"/>
      <c r="K98" s="128"/>
      <c r="L98" s="156"/>
      <c r="M98" s="156"/>
    </row>
    <row r="99" spans="1:13" ht="16.5" thickBot="1" x14ac:dyDescent="0.3">
      <c r="A99" s="120"/>
      <c r="B99" s="118"/>
      <c r="C99" s="179" t="s">
        <v>9</v>
      </c>
      <c r="D99" s="321">
        <f>D85+D88+D96+D97+D98</f>
        <v>86689</v>
      </c>
      <c r="E99" s="321">
        <f>E85+E88+E96+E97+E98</f>
        <v>96212</v>
      </c>
      <c r="F99" s="391">
        <f t="shared" ref="F99:G99" si="6">F85+F88+F96+F97+F98</f>
        <v>1343.4821899999999</v>
      </c>
      <c r="G99" s="391">
        <f t="shared" si="6"/>
        <v>57512.646100000005</v>
      </c>
      <c r="H99" s="222">
        <f>H85+H88+H96+H97+H98</f>
        <v>38699.353900000002</v>
      </c>
      <c r="I99" s="198">
        <f>I85+I88+I96+I97+I98</f>
        <v>55131.247589999999</v>
      </c>
      <c r="J99" s="156"/>
      <c r="K99" s="128"/>
      <c r="L99" s="156"/>
      <c r="M99" s="156"/>
    </row>
    <row r="100" spans="1:13" ht="15" x14ac:dyDescent="0.25">
      <c r="A100" s="120"/>
      <c r="B100" s="118"/>
      <c r="C100" s="123" t="s">
        <v>100</v>
      </c>
      <c r="D100" s="180"/>
      <c r="E100" s="180"/>
      <c r="F100" s="181"/>
      <c r="G100" s="181"/>
      <c r="H100" s="182"/>
      <c r="I100" s="163"/>
      <c r="J100" s="156"/>
      <c r="K100" s="128"/>
      <c r="L100" s="156"/>
      <c r="M100" s="156"/>
    </row>
    <row r="101" spans="1:13" ht="13.5" customHeight="1" x14ac:dyDescent="0.25">
      <c r="B101" s="13"/>
      <c r="C101" s="202" t="s">
        <v>123</v>
      </c>
      <c r="D101" s="131"/>
      <c r="E101" s="131"/>
      <c r="F101" s="171"/>
      <c r="G101" s="171"/>
      <c r="H101" s="163"/>
      <c r="I101" s="163"/>
      <c r="J101" s="163"/>
      <c r="K101" s="15"/>
      <c r="L101" s="123"/>
      <c r="M101" s="123"/>
    </row>
    <row r="102" spans="1:13" ht="15.75" thickBot="1" x14ac:dyDescent="0.3">
      <c r="B102" s="24"/>
      <c r="C102" s="203" t="s">
        <v>113</v>
      </c>
      <c r="D102" s="203"/>
      <c r="E102" s="203"/>
      <c r="F102" s="203"/>
      <c r="G102" s="103"/>
      <c r="H102" s="103"/>
      <c r="I102" s="25"/>
      <c r="J102" s="134"/>
      <c r="K102" s="26"/>
      <c r="L102" s="123"/>
      <c r="M102" s="123"/>
    </row>
    <row r="103" spans="1:13" ht="8.25" customHeight="1" thickTop="1" x14ac:dyDescent="0.25">
      <c r="B103" s="14"/>
      <c r="C103" s="14"/>
      <c r="D103" s="14"/>
      <c r="E103" s="14"/>
      <c r="F103" s="14"/>
      <c r="G103" s="14"/>
      <c r="H103" s="14"/>
      <c r="I103" s="14"/>
      <c r="J103" s="123"/>
      <c r="K103" s="14"/>
      <c r="L103" s="123"/>
      <c r="M103" s="123"/>
    </row>
    <row r="104" spans="1:13" s="40" customFormat="1" ht="14.25" customHeight="1" thickBot="1" x14ac:dyDescent="0.3">
      <c r="A104" s="79"/>
      <c r="C104" s="63" t="s">
        <v>37</v>
      </c>
      <c r="I104" s="79"/>
      <c r="J104" s="79"/>
      <c r="L104" s="79"/>
      <c r="M104" s="79"/>
    </row>
    <row r="105" spans="1:13" ht="17.100000000000001" customHeight="1" thickTop="1" x14ac:dyDescent="0.25">
      <c r="B105" s="444" t="s">
        <v>1</v>
      </c>
      <c r="C105" s="445"/>
      <c r="D105" s="445"/>
      <c r="E105" s="445"/>
      <c r="F105" s="445"/>
      <c r="G105" s="445"/>
      <c r="H105" s="445"/>
      <c r="I105" s="445"/>
      <c r="J105" s="445"/>
      <c r="K105" s="446"/>
      <c r="L105" s="205"/>
      <c r="M105" s="205"/>
    </row>
    <row r="106" spans="1:13" ht="6" customHeight="1" thickBot="1" x14ac:dyDescent="0.3">
      <c r="B106" s="9"/>
      <c r="C106" s="6"/>
      <c r="D106" s="6"/>
      <c r="E106" s="6"/>
      <c r="F106" s="6"/>
      <c r="G106" s="6"/>
      <c r="H106" s="41"/>
      <c r="I106" s="80"/>
      <c r="J106" s="80"/>
      <c r="K106" s="42"/>
      <c r="L106" s="80"/>
      <c r="M106" s="80"/>
    </row>
    <row r="107" spans="1:13" ht="14.1" customHeight="1" thickBot="1" x14ac:dyDescent="0.3">
      <c r="B107" s="2"/>
      <c r="C107" s="447" t="s">
        <v>2</v>
      </c>
      <c r="D107" s="448"/>
      <c r="E107" s="447" t="s">
        <v>20</v>
      </c>
      <c r="F107" s="448"/>
      <c r="G107" s="447" t="s">
        <v>21</v>
      </c>
      <c r="H107" s="448"/>
      <c r="I107" s="38"/>
      <c r="J107" s="156"/>
      <c r="K107" s="1"/>
      <c r="L107" s="4"/>
      <c r="M107" s="4"/>
    </row>
    <row r="108" spans="1:13" ht="15" customHeight="1" x14ac:dyDescent="0.25">
      <c r="B108" s="9"/>
      <c r="C108" s="11" t="s">
        <v>27</v>
      </c>
      <c r="D108" s="169">
        <v>134000</v>
      </c>
      <c r="E108" s="164" t="s">
        <v>5</v>
      </c>
      <c r="F108" s="242">
        <v>49144</v>
      </c>
      <c r="G108" s="165" t="s">
        <v>25</v>
      </c>
      <c r="H108" s="242">
        <v>5439</v>
      </c>
      <c r="I108" s="38"/>
      <c r="J108" s="156"/>
      <c r="K108" s="42"/>
      <c r="L108" s="80"/>
      <c r="M108" s="80"/>
    </row>
    <row r="109" spans="1:13" ht="14.1" customHeight="1" x14ac:dyDescent="0.25">
      <c r="B109" s="9"/>
      <c r="C109" s="11" t="s">
        <v>3</v>
      </c>
      <c r="D109" s="169">
        <v>12000</v>
      </c>
      <c r="E109" s="165" t="s">
        <v>6</v>
      </c>
      <c r="F109" s="169">
        <v>48445</v>
      </c>
      <c r="G109" s="165" t="s">
        <v>80</v>
      </c>
      <c r="H109" s="169">
        <v>37084</v>
      </c>
      <c r="I109" s="38"/>
      <c r="J109" s="156"/>
      <c r="K109" s="10"/>
      <c r="L109" s="118"/>
      <c r="M109" s="118"/>
    </row>
    <row r="110" spans="1:13" ht="14.1" customHeight="1" x14ac:dyDescent="0.25">
      <c r="B110" s="119"/>
      <c r="C110" s="44" t="s">
        <v>77</v>
      </c>
      <c r="D110" s="169">
        <v>3550</v>
      </c>
      <c r="E110" s="165" t="s">
        <v>38</v>
      </c>
      <c r="F110" s="169">
        <v>32529</v>
      </c>
      <c r="G110" s="165" t="s">
        <v>81</v>
      </c>
      <c r="H110" s="169">
        <v>5922</v>
      </c>
      <c r="I110" s="156"/>
      <c r="J110" s="156"/>
      <c r="K110" s="120"/>
      <c r="L110" s="118"/>
      <c r="M110" s="118"/>
    </row>
    <row r="111" spans="1:13" ht="14.1" customHeight="1" thickBot="1" x14ac:dyDescent="0.3">
      <c r="B111" s="43"/>
      <c r="C111" s="397"/>
      <c r="D111" s="395"/>
      <c r="E111" s="395" t="s">
        <v>79</v>
      </c>
      <c r="F111" s="169">
        <v>3882</v>
      </c>
      <c r="G111" s="11"/>
      <c r="H111" s="397"/>
      <c r="I111" s="38"/>
      <c r="J111" s="156"/>
      <c r="K111" s="10"/>
      <c r="L111" s="118"/>
      <c r="M111" s="118"/>
    </row>
    <row r="112" spans="1:13" ht="14.1" customHeight="1" thickBot="1" x14ac:dyDescent="0.3">
      <c r="B112" s="9"/>
      <c r="C112" s="12" t="s">
        <v>31</v>
      </c>
      <c r="D112" s="170">
        <f>D108+D109+D110</f>
        <v>149550</v>
      </c>
      <c r="E112" s="396" t="s">
        <v>7</v>
      </c>
      <c r="F112" s="170">
        <f>F108+F109+F110+F111</f>
        <v>134000</v>
      </c>
      <c r="G112" s="121" t="s">
        <v>6</v>
      </c>
      <c r="H112" s="394">
        <f>H108+H109+H110</f>
        <v>48445</v>
      </c>
      <c r="I112" s="38"/>
      <c r="J112" s="156"/>
      <c r="K112" s="10"/>
      <c r="L112" s="118"/>
      <c r="M112" s="118"/>
    </row>
    <row r="113" spans="2:13" s="16" customFormat="1" ht="12" customHeight="1" x14ac:dyDescent="0.25">
      <c r="B113" s="13"/>
      <c r="C113" s="123" t="s">
        <v>101</v>
      </c>
      <c r="D113" s="168"/>
      <c r="E113" s="168"/>
      <c r="F113" s="168"/>
      <c r="G113" s="123"/>
      <c r="H113" s="123"/>
      <c r="I113" s="14"/>
      <c r="J113" s="123"/>
      <c r="K113" s="15"/>
      <c r="L113" s="123"/>
      <c r="M113" s="123"/>
    </row>
    <row r="114" spans="2:13" ht="12" customHeight="1" thickBot="1" x14ac:dyDescent="0.3">
      <c r="B114" s="17"/>
      <c r="D114" s="18"/>
      <c r="E114" s="18"/>
      <c r="F114" s="18"/>
      <c r="G114" s="18"/>
      <c r="H114" s="18"/>
      <c r="I114" s="18"/>
      <c r="J114" s="126"/>
      <c r="K114" s="19"/>
      <c r="L114" s="118"/>
      <c r="M114" s="118"/>
    </row>
    <row r="115" spans="2:13" ht="17.100000000000001" customHeight="1" x14ac:dyDescent="0.25">
      <c r="B115" s="449" t="s">
        <v>8</v>
      </c>
      <c r="C115" s="450"/>
      <c r="D115" s="450"/>
      <c r="E115" s="450"/>
      <c r="F115" s="450"/>
      <c r="G115" s="450"/>
      <c r="H115" s="450"/>
      <c r="I115" s="450"/>
      <c r="J115" s="450"/>
      <c r="K115" s="451"/>
      <c r="L115" s="205"/>
      <c r="M115" s="205"/>
    </row>
    <row r="116" spans="2:13" ht="3.75" customHeight="1" thickBot="1" x14ac:dyDescent="0.3">
      <c r="B116" s="9"/>
      <c r="C116" s="14"/>
      <c r="D116" s="6"/>
      <c r="E116" s="6"/>
      <c r="F116" s="6"/>
      <c r="G116" s="6"/>
      <c r="H116" s="6"/>
      <c r="I116" s="6"/>
      <c r="J116" s="118"/>
      <c r="K116" s="10"/>
      <c r="L116" s="118"/>
      <c r="M116" s="118"/>
    </row>
    <row r="117" spans="2:13" s="3" customFormat="1" ht="61.5" customHeight="1" thickBot="1" x14ac:dyDescent="0.3">
      <c r="B117" s="2"/>
      <c r="C117" s="218" t="s">
        <v>19</v>
      </c>
      <c r="D117" s="178" t="s">
        <v>70</v>
      </c>
      <c r="E117" s="178" t="s">
        <v>114</v>
      </c>
      <c r="F117" s="187" t="str">
        <f>F19</f>
        <v>LANDET KVANTUM UKE 23</v>
      </c>
      <c r="G117" s="194" t="str">
        <f>G19</f>
        <v>LANDET KVANTUM T.O.M UKE 23</v>
      </c>
      <c r="H117" s="194" t="str">
        <f>I19</f>
        <v>RESTKVOTER</v>
      </c>
      <c r="I117" s="195" t="str">
        <f>J19</f>
        <v>LANDET KVANTUM T.O.M. UKE 23 2018</v>
      </c>
      <c r="J117" s="4"/>
      <c r="K117" s="1"/>
      <c r="L117" s="4"/>
      <c r="M117" s="4"/>
    </row>
    <row r="118" spans="2:13" s="70" customFormat="1" ht="14.1" customHeight="1" x14ac:dyDescent="0.25">
      <c r="B118" s="9"/>
      <c r="C118" s="259" t="s">
        <v>76</v>
      </c>
      <c r="D118" s="232">
        <f t="shared" ref="D118:I118" si="7">D119+D120+D121</f>
        <v>49144</v>
      </c>
      <c r="E118" s="232">
        <f t="shared" si="7"/>
        <v>45508</v>
      </c>
      <c r="F118" s="232">
        <f t="shared" si="7"/>
        <v>501.44252999999998</v>
      </c>
      <c r="G118" s="232">
        <f t="shared" si="7"/>
        <v>28872.72551</v>
      </c>
      <c r="H118" s="347">
        <f t="shared" si="7"/>
        <v>16635.27449</v>
      </c>
      <c r="I118" s="350">
        <f t="shared" si="7"/>
        <v>31501.9912</v>
      </c>
      <c r="J118" s="156"/>
      <c r="K118" s="128"/>
      <c r="L118" s="156"/>
      <c r="M118" s="156"/>
    </row>
    <row r="119" spans="2:13" ht="14.1" customHeight="1" x14ac:dyDescent="0.25">
      <c r="B119" s="9"/>
      <c r="C119" s="260" t="s">
        <v>12</v>
      </c>
      <c r="D119" s="244">
        <v>39515</v>
      </c>
      <c r="E119" s="244">
        <v>35734</v>
      </c>
      <c r="F119" s="244">
        <v>500.84717999999998</v>
      </c>
      <c r="G119" s="244">
        <v>23632.310939999999</v>
      </c>
      <c r="H119" s="351">
        <f>E119-G119</f>
        <v>12101.689060000001</v>
      </c>
      <c r="I119" s="352">
        <v>24861.46529</v>
      </c>
      <c r="J119" s="156"/>
      <c r="K119" s="128"/>
      <c r="L119" s="156"/>
      <c r="M119" s="156"/>
    </row>
    <row r="120" spans="2:13" ht="14.1" customHeight="1" x14ac:dyDescent="0.25">
      <c r="B120" s="9"/>
      <c r="C120" s="260" t="s">
        <v>11</v>
      </c>
      <c r="D120" s="244">
        <v>9129</v>
      </c>
      <c r="E120" s="244">
        <v>9274</v>
      </c>
      <c r="F120" s="244">
        <v>0.59535000000000005</v>
      </c>
      <c r="G120" s="244">
        <v>5240.4145699999999</v>
      </c>
      <c r="H120" s="351">
        <f>E120-G120</f>
        <v>4033.5854300000001</v>
      </c>
      <c r="I120" s="352">
        <v>6640.5259100000003</v>
      </c>
      <c r="J120" s="156"/>
      <c r="K120" s="128"/>
      <c r="L120" s="156"/>
      <c r="M120" s="156"/>
    </row>
    <row r="121" spans="2:13" ht="15.75" thickBot="1" x14ac:dyDescent="0.3">
      <c r="B121" s="9"/>
      <c r="C121" s="261" t="s">
        <v>39</v>
      </c>
      <c r="D121" s="245">
        <v>500</v>
      </c>
      <c r="E121" s="245">
        <v>500</v>
      </c>
      <c r="F121" s="245"/>
      <c r="G121" s="245"/>
      <c r="H121" s="353">
        <f>E121-G121</f>
        <v>500</v>
      </c>
      <c r="I121" s="354"/>
      <c r="J121" s="156"/>
      <c r="K121" s="128"/>
      <c r="L121" s="156"/>
      <c r="M121" s="156"/>
    </row>
    <row r="122" spans="2:13" s="97" customFormat="1" ht="13.5" customHeight="1" thickBot="1" x14ac:dyDescent="0.3">
      <c r="B122" s="99"/>
      <c r="C122" s="262" t="s">
        <v>38</v>
      </c>
      <c r="D122" s="295">
        <v>32529</v>
      </c>
      <c r="E122" s="295">
        <v>31820</v>
      </c>
      <c r="F122" s="295">
        <v>2265.7352999999998</v>
      </c>
      <c r="G122" s="295">
        <v>11502.05269</v>
      </c>
      <c r="H122" s="298">
        <f>E122-G122</f>
        <v>20317.94731</v>
      </c>
      <c r="I122" s="300">
        <v>7432.56484</v>
      </c>
      <c r="J122" s="100"/>
      <c r="K122" s="128"/>
      <c r="L122" s="156"/>
      <c r="M122" s="156"/>
    </row>
    <row r="123" spans="2:13" s="70" customFormat="1" ht="14.25" customHeight="1" thickBot="1" x14ac:dyDescent="0.3">
      <c r="B123" s="9"/>
      <c r="C123" s="263" t="s">
        <v>17</v>
      </c>
      <c r="D123" s="226">
        <f>D124+D129+D132</f>
        <v>49948</v>
      </c>
      <c r="E123" s="226">
        <f>E124+E129+E132</f>
        <v>52158</v>
      </c>
      <c r="F123" s="226">
        <f>F124+F129+F132</f>
        <v>559.44478000000004</v>
      </c>
      <c r="G123" s="226">
        <f>G132+G129+G124</f>
        <v>36036.797159999995</v>
      </c>
      <c r="H123" s="355">
        <f>H124+H129+H132</f>
        <v>16121.202840000002</v>
      </c>
      <c r="I123" s="356">
        <f>I124+I129+I132</f>
        <v>36183.213260000004</v>
      </c>
      <c r="J123" s="118"/>
      <c r="K123" s="128"/>
      <c r="L123" s="156"/>
      <c r="M123" s="156"/>
    </row>
    <row r="124" spans="2:13" ht="15.75" customHeight="1" x14ac:dyDescent="0.25">
      <c r="B124" s="2"/>
      <c r="C124" s="264" t="s">
        <v>87</v>
      </c>
      <c r="D124" s="377">
        <f>D125+D126+D127+D128</f>
        <v>38587</v>
      </c>
      <c r="E124" s="377">
        <f>E125+E126+E127+E128</f>
        <v>39056</v>
      </c>
      <c r="F124" s="377">
        <f>F125+F126+F127+F128</f>
        <v>447.31959000000001</v>
      </c>
      <c r="G124" s="377">
        <f>G125+G126+G128+G127</f>
        <v>26579.526769999997</v>
      </c>
      <c r="H124" s="357">
        <f>H125+H126+H127+H128</f>
        <v>12476.473230000001</v>
      </c>
      <c r="I124" s="358">
        <f>I125+I126+I127+I128</f>
        <v>28888.059990000002</v>
      </c>
      <c r="J124" s="4"/>
      <c r="K124" s="128"/>
      <c r="L124" s="156"/>
      <c r="M124" s="156"/>
    </row>
    <row r="125" spans="2:13" s="22" customFormat="1" ht="14.1" customHeight="1" x14ac:dyDescent="0.25">
      <c r="B125" s="45"/>
      <c r="C125" s="265" t="s">
        <v>22</v>
      </c>
      <c r="D125" s="240">
        <v>10977</v>
      </c>
      <c r="E125" s="240">
        <v>12495</v>
      </c>
      <c r="F125" s="240">
        <v>83.685209999999998</v>
      </c>
      <c r="G125" s="240">
        <v>4255.6324999999997</v>
      </c>
      <c r="H125" s="359">
        <f t="shared" ref="H125:H137" si="8">E125-G125</f>
        <v>8239.3675000000003</v>
      </c>
      <c r="I125" s="360">
        <v>4256.6240200000002</v>
      </c>
      <c r="J125" s="46"/>
      <c r="K125" s="128"/>
      <c r="L125" s="156"/>
      <c r="M125" s="156"/>
    </row>
    <row r="126" spans="2:13" s="22" customFormat="1" ht="14.1" customHeight="1" x14ac:dyDescent="0.25">
      <c r="B126" s="130"/>
      <c r="C126" s="265" t="s">
        <v>23</v>
      </c>
      <c r="D126" s="240">
        <v>10663</v>
      </c>
      <c r="E126" s="240">
        <v>11231</v>
      </c>
      <c r="F126" s="240">
        <v>69.598529999999997</v>
      </c>
      <c r="G126" s="240">
        <v>7107.2133299999996</v>
      </c>
      <c r="H126" s="359">
        <f t="shared" si="8"/>
        <v>4123.7866700000004</v>
      </c>
      <c r="I126" s="360">
        <v>7254.7469000000001</v>
      </c>
      <c r="J126" s="136"/>
      <c r="K126" s="128"/>
      <c r="L126" s="156"/>
      <c r="M126" s="156"/>
    </row>
    <row r="127" spans="2:13" s="22" customFormat="1" ht="14.1" customHeight="1" x14ac:dyDescent="0.25">
      <c r="B127" s="130"/>
      <c r="C127" s="265" t="s">
        <v>24</v>
      </c>
      <c r="D127" s="240">
        <v>9605</v>
      </c>
      <c r="E127" s="240">
        <v>8688</v>
      </c>
      <c r="F127" s="240">
        <v>208.53790000000001</v>
      </c>
      <c r="G127" s="240">
        <v>7836.9100500000004</v>
      </c>
      <c r="H127" s="359">
        <f t="shared" si="8"/>
        <v>851.08994999999959</v>
      </c>
      <c r="I127" s="360">
        <v>8476.0379400000002</v>
      </c>
      <c r="J127" s="136"/>
      <c r="K127" s="128"/>
      <c r="L127" s="156"/>
      <c r="M127" s="156"/>
    </row>
    <row r="128" spans="2:13" s="22" customFormat="1" ht="14.1" customHeight="1" x14ac:dyDescent="0.25">
      <c r="B128" s="130"/>
      <c r="C128" s="265" t="s">
        <v>84</v>
      </c>
      <c r="D128" s="240">
        <v>7342</v>
      </c>
      <c r="E128" s="240">
        <v>6642</v>
      </c>
      <c r="F128" s="240">
        <v>85.497950000000003</v>
      </c>
      <c r="G128" s="240">
        <v>7379.7708899999998</v>
      </c>
      <c r="H128" s="359">
        <f t="shared" si="8"/>
        <v>-737.77088999999978</v>
      </c>
      <c r="I128" s="360">
        <v>8900.6511300000002</v>
      </c>
      <c r="J128" s="136"/>
      <c r="K128" s="128"/>
      <c r="L128" s="156"/>
      <c r="M128" s="156"/>
    </row>
    <row r="129" spans="2:13" s="23" customFormat="1" ht="14.1" customHeight="1" x14ac:dyDescent="0.25">
      <c r="B129" s="20"/>
      <c r="C129" s="266" t="s">
        <v>18</v>
      </c>
      <c r="D129" s="233">
        <f>D130+D131</f>
        <v>5439</v>
      </c>
      <c r="E129" s="233">
        <v>6205</v>
      </c>
      <c r="F129" s="233">
        <v>5.2077499999999999</v>
      </c>
      <c r="G129" s="233">
        <v>6206.8153599999996</v>
      </c>
      <c r="H129" s="361">
        <f t="shared" si="8"/>
        <v>-1.8153599999996004</v>
      </c>
      <c r="I129" s="362">
        <v>4309.2168199999996</v>
      </c>
      <c r="J129" s="39"/>
      <c r="K129" s="128"/>
      <c r="L129" s="156"/>
      <c r="M129" s="156"/>
    </row>
    <row r="130" spans="2:13" ht="14.1" customHeight="1" x14ac:dyDescent="0.25">
      <c r="B130" s="9"/>
      <c r="C130" s="265" t="s">
        <v>40</v>
      </c>
      <c r="D130" s="240">
        <v>4939</v>
      </c>
      <c r="E130" s="240">
        <f>E129-E131</f>
        <v>5705</v>
      </c>
      <c r="F130" s="240">
        <v>5.2077499999999999</v>
      </c>
      <c r="G130" s="240">
        <v>6168.0367500000002</v>
      </c>
      <c r="H130" s="359">
        <f t="shared" si="8"/>
        <v>-463.03675000000021</v>
      </c>
      <c r="I130" s="360">
        <v>4294.5171300000002</v>
      </c>
      <c r="J130" s="118"/>
      <c r="K130" s="128"/>
      <c r="L130" s="156"/>
      <c r="M130" s="156"/>
    </row>
    <row r="131" spans="2:13" ht="14.1" customHeight="1" x14ac:dyDescent="0.25">
      <c r="B131" s="20"/>
      <c r="C131" s="265" t="s">
        <v>41</v>
      </c>
      <c r="D131" s="240">
        <v>500</v>
      </c>
      <c r="E131" s="240">
        <v>500</v>
      </c>
      <c r="F131" s="240">
        <f>F129-F130</f>
        <v>0</v>
      </c>
      <c r="G131" s="240">
        <f>G129-G130</f>
        <v>38.778609999999389</v>
      </c>
      <c r="H131" s="359">
        <f t="shared" si="8"/>
        <v>461.22139000000061</v>
      </c>
      <c r="I131" s="360">
        <f>I129-I130</f>
        <v>14.699689999999464</v>
      </c>
      <c r="J131" s="39"/>
      <c r="K131" s="128"/>
      <c r="L131" s="156"/>
      <c r="M131" s="156"/>
    </row>
    <row r="132" spans="2:13" ht="15.75" thickBot="1" x14ac:dyDescent="0.3">
      <c r="B132" s="9"/>
      <c r="C132" s="267" t="s">
        <v>81</v>
      </c>
      <c r="D132" s="257">
        <v>5922</v>
      </c>
      <c r="E132" s="257">
        <v>6897</v>
      </c>
      <c r="F132" s="257">
        <v>106.91744</v>
      </c>
      <c r="G132" s="257">
        <v>3250.4550300000001</v>
      </c>
      <c r="H132" s="363">
        <f t="shared" si="8"/>
        <v>3646.5449699999999</v>
      </c>
      <c r="I132" s="364">
        <v>2985.9364500000001</v>
      </c>
      <c r="J132" s="118"/>
      <c r="K132" s="128"/>
      <c r="L132" s="156"/>
      <c r="M132" s="156"/>
    </row>
    <row r="133" spans="2:13" s="70" customFormat="1" ht="15.75" thickBot="1" x14ac:dyDescent="0.3">
      <c r="B133" s="9"/>
      <c r="C133" s="263" t="s">
        <v>13</v>
      </c>
      <c r="D133" s="226">
        <v>129</v>
      </c>
      <c r="E133" s="226">
        <v>129</v>
      </c>
      <c r="F133" s="226">
        <v>0.10395</v>
      </c>
      <c r="G133" s="226">
        <v>12.1363</v>
      </c>
      <c r="H133" s="378">
        <f t="shared" si="8"/>
        <v>116.86369999999999</v>
      </c>
      <c r="I133" s="379">
        <v>12.22845</v>
      </c>
      <c r="J133" s="118"/>
      <c r="K133" s="128"/>
      <c r="L133" s="156"/>
      <c r="M133" s="156"/>
    </row>
    <row r="134" spans="2:13" s="70" customFormat="1" ht="18" thickBot="1" x14ac:dyDescent="0.3">
      <c r="B134" s="9"/>
      <c r="C134" s="268" t="s">
        <v>65</v>
      </c>
      <c r="D134" s="296">
        <v>2000</v>
      </c>
      <c r="E134" s="296">
        <v>2000</v>
      </c>
      <c r="F134" s="296">
        <v>24.22851</v>
      </c>
      <c r="G134" s="296">
        <v>2000</v>
      </c>
      <c r="H134" s="299">
        <f t="shared" si="8"/>
        <v>0</v>
      </c>
      <c r="I134" s="301">
        <v>2000</v>
      </c>
      <c r="J134" s="118"/>
      <c r="K134" s="128"/>
      <c r="L134" s="156"/>
      <c r="M134" s="156"/>
    </row>
    <row r="135" spans="2:13" s="70" customFormat="1" ht="15.75" thickBot="1" x14ac:dyDescent="0.3">
      <c r="B135" s="9"/>
      <c r="C135" s="263" t="s">
        <v>42</v>
      </c>
      <c r="D135" s="226">
        <v>250</v>
      </c>
      <c r="E135" s="226">
        <v>250</v>
      </c>
      <c r="F135" s="226"/>
      <c r="G135" s="226">
        <v>202.68</v>
      </c>
      <c r="H135" s="230">
        <f t="shared" si="8"/>
        <v>47.319999999999993</v>
      </c>
      <c r="I135" s="231">
        <v>78.531999999999996</v>
      </c>
      <c r="J135" s="156"/>
      <c r="K135" s="128"/>
      <c r="L135" s="156"/>
      <c r="M135" s="156"/>
    </row>
    <row r="136" spans="2:13" s="70" customFormat="1" ht="15.75" thickBot="1" x14ac:dyDescent="0.3">
      <c r="B136" s="9"/>
      <c r="C136" s="219" t="s">
        <v>14</v>
      </c>
      <c r="D136" s="225"/>
      <c r="E136" s="225"/>
      <c r="F136" s="225"/>
      <c r="G136" s="225">
        <v>230</v>
      </c>
      <c r="H136" s="234">
        <f t="shared" si="8"/>
        <v>-230</v>
      </c>
      <c r="I136" s="297">
        <v>162</v>
      </c>
      <c r="J136" s="118"/>
      <c r="K136" s="128"/>
      <c r="L136" s="156"/>
      <c r="M136" s="156"/>
    </row>
    <row r="137" spans="2:13" s="3" customFormat="1" ht="16.5" thickBot="1" x14ac:dyDescent="0.3">
      <c r="B137" s="2"/>
      <c r="C137" s="32" t="s">
        <v>9</v>
      </c>
      <c r="D137" s="186">
        <f>D118+D122+D123+D133+D134+D135</f>
        <v>134000</v>
      </c>
      <c r="E137" s="186">
        <f>E118+E122+E123+E133+E134+E135</f>
        <v>131865</v>
      </c>
      <c r="F137" s="186">
        <f>F118+F122+F123+F133+F134+F135+F136</f>
        <v>3350.9550699999995</v>
      </c>
      <c r="G137" s="186">
        <f>G118+G122+G123+G133+G134+G135+G136</f>
        <v>78856.391659999979</v>
      </c>
      <c r="H137" s="200">
        <f t="shared" si="8"/>
        <v>53008.608340000021</v>
      </c>
      <c r="I137" s="198">
        <f>I118+I121+I122+I123+I133+I134+I135+I136</f>
        <v>77370.529750000016</v>
      </c>
      <c r="J137" s="172"/>
      <c r="K137" s="128"/>
      <c r="L137" s="156"/>
      <c r="M137" s="156"/>
    </row>
    <row r="138" spans="2:13" s="3" customFormat="1" ht="14.25" customHeight="1" x14ac:dyDescent="0.25">
      <c r="B138" s="2"/>
      <c r="C138" s="366" t="s">
        <v>102</v>
      </c>
      <c r="D138" s="34"/>
      <c r="E138" s="34"/>
      <c r="F138" s="34"/>
      <c r="G138" s="34"/>
      <c r="H138" s="172"/>
      <c r="I138" s="172"/>
      <c r="J138" s="172"/>
      <c r="K138" s="1"/>
      <c r="L138" s="4"/>
      <c r="M138" s="4"/>
    </row>
    <row r="139" spans="2:13" s="3" customFormat="1" ht="14.25" customHeight="1" x14ac:dyDescent="0.25">
      <c r="B139" s="2"/>
      <c r="C139" s="123" t="s">
        <v>103</v>
      </c>
      <c r="D139" s="34"/>
      <c r="E139" s="34"/>
      <c r="F139" s="34"/>
      <c r="G139" s="34"/>
      <c r="H139" s="172"/>
      <c r="I139" s="4"/>
      <c r="J139" s="4"/>
      <c r="K139" s="68"/>
      <c r="L139" s="4"/>
      <c r="M139" s="4"/>
    </row>
    <row r="140" spans="2:13" s="3" customFormat="1" ht="14.25" customHeight="1" x14ac:dyDescent="0.25">
      <c r="B140" s="117"/>
      <c r="C140" s="202" t="s">
        <v>128</v>
      </c>
      <c r="D140" s="34"/>
      <c r="E140" s="34"/>
      <c r="F140" s="34"/>
      <c r="G140" s="34"/>
      <c r="H140" s="172"/>
      <c r="I140" s="172"/>
      <c r="J140" s="4"/>
      <c r="K140" s="116"/>
      <c r="L140" s="4"/>
      <c r="M140" s="4"/>
    </row>
    <row r="141" spans="2:13" ht="16.5" thickBot="1" x14ac:dyDescent="0.3">
      <c r="B141" s="35"/>
      <c r="C141" s="134" t="s">
        <v>111</v>
      </c>
      <c r="D141" s="206"/>
      <c r="E141" s="206"/>
      <c r="F141" s="47"/>
      <c r="G141" s="47"/>
      <c r="H141" s="36"/>
      <c r="I141" s="77"/>
      <c r="J141" s="154"/>
      <c r="K141" s="37"/>
      <c r="L141" s="118"/>
      <c r="M141" s="118"/>
    </row>
    <row r="142" spans="2:13" ht="12" customHeight="1" thickTop="1" x14ac:dyDescent="0.25">
      <c r="B142" s="6"/>
      <c r="C142" s="27"/>
      <c r="D142" s="28"/>
      <c r="E142" s="28"/>
      <c r="F142" s="28"/>
      <c r="G142" s="28"/>
      <c r="H142" s="6"/>
      <c r="I142" s="6"/>
      <c r="J142" s="118"/>
      <c r="K142" s="6"/>
      <c r="L142" s="118"/>
      <c r="M142" s="118"/>
    </row>
    <row r="143" spans="2:13" ht="12" customHeight="1" x14ac:dyDescent="0.25">
      <c r="B143" s="118"/>
      <c r="C143" s="136"/>
      <c r="D143" s="137"/>
      <c r="E143" s="137"/>
      <c r="F143" s="137"/>
      <c r="G143" s="137"/>
      <c r="H143" s="118"/>
      <c r="I143" s="118"/>
      <c r="J143" s="118"/>
      <c r="K143" s="118"/>
      <c r="L143" s="118"/>
      <c r="M143" s="118"/>
    </row>
    <row r="144" spans="2:13" ht="12" customHeight="1" x14ac:dyDescent="0.25">
      <c r="B144" s="6"/>
      <c r="C144" s="27"/>
      <c r="D144" s="28"/>
      <c r="E144" s="28"/>
      <c r="F144" s="28"/>
      <c r="G144" s="28"/>
      <c r="H144" s="6"/>
      <c r="I144" s="6"/>
      <c r="J144" s="118"/>
      <c r="K144" s="6"/>
      <c r="L144" s="118"/>
      <c r="M144" s="118"/>
    </row>
    <row r="145" spans="1:13" ht="20.25" customHeight="1" thickBot="1" x14ac:dyDescent="0.35">
      <c r="B145" s="118"/>
      <c r="C145" s="216" t="s">
        <v>63</v>
      </c>
      <c r="D145" s="137"/>
      <c r="E145" s="137"/>
      <c r="F145" s="137"/>
      <c r="G145" s="137"/>
      <c r="H145" s="118"/>
      <c r="I145" s="118"/>
      <c r="J145" s="118"/>
      <c r="K145" s="118"/>
      <c r="L145" s="118"/>
      <c r="M145" s="118"/>
    </row>
    <row r="146" spans="1:13" ht="12" customHeight="1" thickTop="1" thickBot="1" x14ac:dyDescent="0.3">
      <c r="B146" s="210"/>
      <c r="C146" s="211"/>
      <c r="D146" s="212"/>
      <c r="E146" s="212"/>
      <c r="F146" s="212"/>
      <c r="G146" s="212"/>
      <c r="H146" s="213"/>
      <c r="I146" s="213"/>
      <c r="J146" s="213"/>
      <c r="K146" s="214"/>
      <c r="L146" s="118"/>
      <c r="M146" s="118"/>
    </row>
    <row r="147" spans="1:13" ht="12" customHeight="1" thickBot="1" x14ac:dyDescent="0.3">
      <c r="B147" s="119"/>
      <c r="C147" s="433" t="s">
        <v>2</v>
      </c>
      <c r="D147" s="434"/>
      <c r="E147" s="189"/>
      <c r="F147" s="189"/>
      <c r="G147" s="137"/>
      <c r="H147" s="118"/>
      <c r="I147" s="118"/>
      <c r="J147" s="118"/>
      <c r="K147" s="120"/>
      <c r="L147" s="118"/>
      <c r="M147" s="118"/>
    </row>
    <row r="148" spans="1:13" ht="15" customHeight="1" x14ac:dyDescent="0.25">
      <c r="B148" s="119"/>
      <c r="C148" s="269" t="s">
        <v>55</v>
      </c>
      <c r="D148" s="270">
        <v>34705</v>
      </c>
      <c r="E148" s="271"/>
      <c r="F148" s="189"/>
      <c r="G148" s="137"/>
      <c r="H148" s="118"/>
      <c r="I148" s="118"/>
      <c r="J148" s="118"/>
      <c r="K148" s="120"/>
      <c r="L148" s="118"/>
      <c r="M148" s="118"/>
    </row>
    <row r="149" spans="1:13" ht="15" customHeight="1" x14ac:dyDescent="0.25">
      <c r="B149" s="119"/>
      <c r="C149" s="272" t="s">
        <v>67</v>
      </c>
      <c r="D149" s="273">
        <v>12676</v>
      </c>
      <c r="E149" s="271"/>
      <c r="F149" s="189"/>
      <c r="G149" s="137"/>
      <c r="H149" s="118"/>
      <c r="I149" s="118"/>
      <c r="J149" s="118"/>
      <c r="K149" s="120"/>
      <c r="L149" s="118"/>
      <c r="M149" s="118"/>
    </row>
    <row r="150" spans="1:13" ht="15" customHeight="1" thickBot="1" x14ac:dyDescent="0.3">
      <c r="B150" s="119"/>
      <c r="C150" s="274" t="s">
        <v>68</v>
      </c>
      <c r="D150" s="273">
        <v>6376</v>
      </c>
      <c r="E150" s="271"/>
      <c r="F150" s="189"/>
      <c r="G150" s="137"/>
      <c r="H150" s="118"/>
      <c r="I150" s="118"/>
      <c r="J150" s="118"/>
      <c r="K150" s="120"/>
      <c r="L150" s="118"/>
      <c r="M150" s="118"/>
    </row>
    <row r="151" spans="1:13" ht="16.5" thickBot="1" x14ac:dyDescent="0.3">
      <c r="B151" s="119"/>
      <c r="C151" s="275" t="s">
        <v>31</v>
      </c>
      <c r="D151" s="276">
        <f>D148+D149+D150</f>
        <v>53757</v>
      </c>
      <c r="E151" s="271"/>
      <c r="F151" s="189"/>
      <c r="G151" s="137"/>
      <c r="H151" s="118"/>
      <c r="I151" s="118"/>
      <c r="J151" s="118"/>
      <c r="K151" s="120"/>
      <c r="L151" s="118"/>
      <c r="M151" s="118"/>
    </row>
    <row r="152" spans="1:13" ht="11.25" customHeight="1" x14ac:dyDescent="0.25">
      <c r="B152" s="119"/>
      <c r="C152" s="277" t="s">
        <v>104</v>
      </c>
      <c r="D152" s="278"/>
      <c r="E152" s="278"/>
      <c r="F152" s="137"/>
      <c r="G152" s="137"/>
      <c r="H152" s="118"/>
      <c r="I152" s="118"/>
      <c r="J152" s="118"/>
      <c r="K152" s="120"/>
      <c r="L152" s="118"/>
      <c r="M152" s="118"/>
    </row>
    <row r="153" spans="1:13" ht="11.25" customHeight="1" x14ac:dyDescent="0.25">
      <c r="B153" s="119"/>
      <c r="C153" s="277" t="s">
        <v>105</v>
      </c>
      <c r="D153" s="278"/>
      <c r="E153" s="278"/>
      <c r="F153" s="137"/>
      <c r="G153" s="137"/>
      <c r="H153" s="118"/>
      <c r="I153" s="118"/>
      <c r="J153" s="118"/>
      <c r="K153" s="120"/>
      <c r="L153" s="118"/>
      <c r="M153" s="118"/>
    </row>
    <row r="154" spans="1:13" ht="12" customHeight="1" x14ac:dyDescent="0.25">
      <c r="B154" s="119"/>
      <c r="C154" s="123" t="s">
        <v>106</v>
      </c>
      <c r="D154" s="137"/>
      <c r="E154" s="137"/>
      <c r="F154" s="137"/>
      <c r="G154" s="137"/>
      <c r="H154" s="118"/>
      <c r="I154" s="118"/>
      <c r="J154" s="118"/>
      <c r="K154" s="120"/>
      <c r="L154" s="118"/>
      <c r="M154" s="118"/>
    </row>
    <row r="155" spans="1:13" ht="5.25" customHeight="1" thickBot="1" x14ac:dyDescent="0.3">
      <c r="B155" s="119"/>
      <c r="C155" s="123"/>
      <c r="D155" s="137"/>
      <c r="E155" s="137"/>
      <c r="F155" s="137"/>
      <c r="G155" s="137"/>
      <c r="H155" s="118"/>
      <c r="I155" s="118"/>
      <c r="J155" s="118"/>
      <c r="K155" s="120"/>
      <c r="L155" s="118"/>
      <c r="M155" s="118"/>
    </row>
    <row r="156" spans="1:13" ht="63.75" thickBot="1" x14ac:dyDescent="0.3">
      <c r="B156" s="119"/>
      <c r="C156" s="106" t="s">
        <v>19</v>
      </c>
      <c r="D156" s="113" t="s">
        <v>20</v>
      </c>
      <c r="E156" s="69" t="str">
        <f>F19</f>
        <v>LANDET KVANTUM UKE 23</v>
      </c>
      <c r="F156" s="69" t="str">
        <f>G19</f>
        <v>LANDET KVANTUM T.O.M UKE 23</v>
      </c>
      <c r="G156" s="69" t="str">
        <f>I19</f>
        <v>RESTKVOTER</v>
      </c>
      <c r="H156" s="92" t="str">
        <f>J19</f>
        <v>LANDET KVANTUM T.O.M. UKE 23 2018</v>
      </c>
      <c r="I156" s="118"/>
      <c r="J156" s="118"/>
      <c r="K156" s="120"/>
      <c r="L156" s="118"/>
      <c r="M156" s="118"/>
    </row>
    <row r="157" spans="1:13" ht="15" customHeight="1" thickBot="1" x14ac:dyDescent="0.3">
      <c r="B157" s="119"/>
      <c r="C157" s="111" t="s">
        <v>5</v>
      </c>
      <c r="D157" s="183">
        <v>34571</v>
      </c>
      <c r="E157" s="183">
        <v>1908.74325</v>
      </c>
      <c r="F157" s="183">
        <v>7375.7904200000003</v>
      </c>
      <c r="G157" s="183">
        <f>D157-F157</f>
        <v>27195.209579999999</v>
      </c>
      <c r="H157" s="220">
        <v>8705.5065300000006</v>
      </c>
      <c r="I157" s="118"/>
      <c r="J157" s="118"/>
      <c r="K157" s="120"/>
      <c r="L157" s="118"/>
      <c r="M157" s="118"/>
    </row>
    <row r="158" spans="1:13" ht="15" customHeight="1" thickBot="1" x14ac:dyDescent="0.3">
      <c r="B158" s="119"/>
      <c r="C158" s="114" t="s">
        <v>41</v>
      </c>
      <c r="D158" s="183">
        <v>100</v>
      </c>
      <c r="E158" s="183">
        <v>6.7000000000000004E-2</v>
      </c>
      <c r="F158" s="183">
        <v>21.55237</v>
      </c>
      <c r="G158" s="183">
        <f>D158-F158</f>
        <v>78.447630000000004</v>
      </c>
      <c r="H158" s="220">
        <v>3.42218</v>
      </c>
      <c r="I158" s="118"/>
      <c r="J158" s="118"/>
      <c r="K158" s="120"/>
      <c r="L158" s="118"/>
      <c r="M158" s="118"/>
    </row>
    <row r="159" spans="1:13" ht="15" customHeight="1" thickBot="1" x14ac:dyDescent="0.3">
      <c r="B159" s="119"/>
      <c r="C159" s="109" t="s">
        <v>36</v>
      </c>
      <c r="D159" s="184">
        <v>34</v>
      </c>
      <c r="E159" s="184"/>
      <c r="F159" s="184"/>
      <c r="G159" s="184">
        <f>D159-F159</f>
        <v>34</v>
      </c>
      <c r="H159" s="221">
        <v>0.02</v>
      </c>
      <c r="I159" s="118"/>
      <c r="J159" s="118"/>
      <c r="K159" s="120"/>
      <c r="L159" s="118"/>
      <c r="M159" s="118"/>
    </row>
    <row r="160" spans="1:13" ht="15" customHeight="1" thickBot="1" x14ac:dyDescent="0.3">
      <c r="A160" s="118"/>
      <c r="B160" s="119"/>
      <c r="C160" s="112" t="s">
        <v>52</v>
      </c>
      <c r="D160" s="185">
        <f>SUM(D157:D159)</f>
        <v>34705</v>
      </c>
      <c r="E160" s="185">
        <f>SUM(E157:E159)</f>
        <v>1908.81025</v>
      </c>
      <c r="F160" s="185">
        <f>SUM(F157:F159)</f>
        <v>7397.3427900000006</v>
      </c>
      <c r="G160" s="185">
        <f>D160-F160</f>
        <v>27307.657209999998</v>
      </c>
      <c r="H160" s="207">
        <f>SUM(H157:H159)</f>
        <v>8708.9487100000006</v>
      </c>
      <c r="I160" s="118"/>
      <c r="J160" s="118"/>
      <c r="K160" s="120"/>
      <c r="L160" s="118"/>
      <c r="M160" s="118"/>
    </row>
    <row r="161" spans="1:13" ht="21" customHeight="1" thickBot="1" x14ac:dyDescent="0.3">
      <c r="B161" s="153"/>
      <c r="C161" s="134" t="s">
        <v>64</v>
      </c>
      <c r="D161" s="154"/>
      <c r="E161" s="154"/>
      <c r="F161" s="209"/>
      <c r="G161" s="209"/>
      <c r="H161" s="209"/>
      <c r="I161" s="209"/>
      <c r="J161" s="154"/>
      <c r="K161" s="155"/>
      <c r="L161" s="118"/>
    </row>
    <row r="162" spans="1:13" s="40" customFormat="1" ht="30" customHeight="1" thickTop="1" thickBot="1" x14ac:dyDescent="0.35">
      <c r="A162" s="79"/>
      <c r="B162" s="48"/>
      <c r="C162" s="215" t="s">
        <v>43</v>
      </c>
      <c r="D162" s="48"/>
      <c r="E162" s="48"/>
      <c r="F162" s="48"/>
      <c r="G162" s="48"/>
      <c r="H162" s="48"/>
      <c r="I162" s="81"/>
      <c r="J162" s="81"/>
      <c r="K162" s="48"/>
      <c r="L162" s="81"/>
      <c r="M162" s="81"/>
    </row>
    <row r="163" spans="1:13" ht="17.100000000000001" customHeight="1" thickTop="1" x14ac:dyDescent="0.25">
      <c r="B163" s="430" t="s">
        <v>1</v>
      </c>
      <c r="C163" s="431"/>
      <c r="D163" s="431"/>
      <c r="E163" s="431"/>
      <c r="F163" s="431"/>
      <c r="G163" s="431"/>
      <c r="H163" s="431"/>
      <c r="I163" s="431"/>
      <c r="J163" s="431"/>
      <c r="K163" s="432"/>
      <c r="L163" s="190"/>
      <c r="M163" s="190"/>
    </row>
    <row r="164" spans="1:13" ht="6" customHeight="1" thickBot="1" x14ac:dyDescent="0.3">
      <c r="B164" s="49"/>
      <c r="C164" s="41"/>
      <c r="D164" s="41"/>
      <c r="E164" s="41"/>
      <c r="F164" s="41"/>
      <c r="G164" s="41"/>
      <c r="H164" s="41"/>
      <c r="I164" s="80"/>
      <c r="J164" s="80"/>
      <c r="K164" s="42"/>
      <c r="L164" s="80"/>
      <c r="M164" s="80"/>
    </row>
    <row r="165" spans="1:13" s="3" customFormat="1" ht="18" customHeight="1" thickBot="1" x14ac:dyDescent="0.3">
      <c r="B165" s="29"/>
      <c r="C165" s="433" t="s">
        <v>2</v>
      </c>
      <c r="D165" s="434"/>
      <c r="E165" s="433" t="s">
        <v>53</v>
      </c>
      <c r="F165" s="434"/>
      <c r="G165" s="433" t="s">
        <v>54</v>
      </c>
      <c r="H165" s="434"/>
      <c r="I165" s="83"/>
      <c r="J165" s="83"/>
      <c r="K165" s="30"/>
      <c r="L165" s="143"/>
      <c r="M165" s="143"/>
    </row>
    <row r="166" spans="1:13" ht="14.25" customHeight="1" x14ac:dyDescent="0.25">
      <c r="B166" s="49"/>
      <c r="C166" s="269" t="s">
        <v>55</v>
      </c>
      <c r="D166" s="279">
        <v>47999</v>
      </c>
      <c r="E166" s="280" t="s">
        <v>5</v>
      </c>
      <c r="F166" s="281">
        <v>34489</v>
      </c>
      <c r="G166" s="272" t="s">
        <v>12</v>
      </c>
      <c r="H166" s="101">
        <v>21527</v>
      </c>
      <c r="I166" s="83"/>
      <c r="J166" s="83"/>
      <c r="K166" s="31"/>
      <c r="L166" s="151"/>
      <c r="M166" s="151"/>
    </row>
    <row r="167" spans="1:13" ht="14.25" customHeight="1" x14ac:dyDescent="0.25">
      <c r="B167" s="49"/>
      <c r="C167" s="272" t="s">
        <v>44</v>
      </c>
      <c r="D167" s="282">
        <v>44935</v>
      </c>
      <c r="E167" s="283" t="s">
        <v>45</v>
      </c>
      <c r="F167" s="284">
        <v>8000</v>
      </c>
      <c r="G167" s="272" t="s">
        <v>11</v>
      </c>
      <c r="H167" s="101">
        <v>5603</v>
      </c>
      <c r="I167" s="83"/>
      <c r="J167" s="83"/>
      <c r="K167" s="31"/>
      <c r="L167" s="151"/>
      <c r="M167" s="151"/>
    </row>
    <row r="168" spans="1:13" ht="14.25" customHeight="1" x14ac:dyDescent="0.25">
      <c r="B168" s="49"/>
      <c r="C168" s="272"/>
      <c r="D168" s="282"/>
      <c r="E168" s="283" t="s">
        <v>38</v>
      </c>
      <c r="F168" s="284">
        <v>5500</v>
      </c>
      <c r="G168" s="272" t="s">
        <v>46</v>
      </c>
      <c r="H168" s="101">
        <v>5666</v>
      </c>
      <c r="I168" s="83"/>
      <c r="J168" s="83"/>
      <c r="K168" s="51"/>
      <c r="L168" s="191"/>
      <c r="M168" s="191"/>
    </row>
    <row r="169" spans="1:13" ht="14.1" customHeight="1" thickBot="1" x14ac:dyDescent="0.3">
      <c r="B169" s="49"/>
      <c r="C169" s="272"/>
      <c r="D169" s="282"/>
      <c r="E169" s="283"/>
      <c r="F169" s="284"/>
      <c r="G169" s="272" t="s">
        <v>47</v>
      </c>
      <c r="H169" s="101">
        <v>1693</v>
      </c>
      <c r="I169" s="83"/>
      <c r="J169" s="83"/>
      <c r="K169" s="51"/>
      <c r="L169" s="191"/>
      <c r="M169" s="191"/>
    </row>
    <row r="170" spans="1:13" ht="14.1" customHeight="1" thickBot="1" x14ac:dyDescent="0.3">
      <c r="B170" s="49"/>
      <c r="C170" s="52" t="s">
        <v>31</v>
      </c>
      <c r="D170" s="285">
        <v>93614</v>
      </c>
      <c r="E170" s="286" t="s">
        <v>57</v>
      </c>
      <c r="F170" s="285">
        <f>F166+F167+F168</f>
        <v>47989</v>
      </c>
      <c r="G170" s="52" t="s">
        <v>5</v>
      </c>
      <c r="H170" s="102">
        <f>SUM(H166:H169)</f>
        <v>34489</v>
      </c>
      <c r="I170" s="83"/>
      <c r="J170" s="83"/>
      <c r="K170" s="51"/>
      <c r="L170" s="191"/>
      <c r="M170" s="191"/>
    </row>
    <row r="171" spans="1:13" ht="12.95" customHeight="1" x14ac:dyDescent="0.25">
      <c r="B171" s="49"/>
      <c r="C171" s="254" t="s">
        <v>95</v>
      </c>
      <c r="D171" s="283"/>
      <c r="E171" s="283"/>
      <c r="F171" s="283"/>
      <c r="G171" s="84"/>
      <c r="H171" s="50"/>
      <c r="I171" s="83"/>
      <c r="J171" s="83"/>
      <c r="K171" s="51"/>
      <c r="L171" s="191"/>
      <c r="M171" s="191"/>
    </row>
    <row r="172" spans="1:13" s="6" customFormat="1" ht="12.95" customHeight="1" x14ac:dyDescent="0.25">
      <c r="B172" s="49"/>
      <c r="C172" s="287" t="s">
        <v>109</v>
      </c>
      <c r="D172" s="84"/>
      <c r="E172" s="84"/>
      <c r="F172" s="84"/>
      <c r="G172" s="84"/>
      <c r="H172" s="41"/>
      <c r="I172" s="80"/>
      <c r="J172" s="80"/>
      <c r="K172" s="42"/>
      <c r="L172" s="80"/>
      <c r="M172" s="80"/>
    </row>
    <row r="173" spans="1:13" s="6" customFormat="1" ht="8.25" customHeight="1" thickBot="1" x14ac:dyDescent="0.3">
      <c r="B173" s="49"/>
      <c r="C173" s="53"/>
      <c r="D173" s="41"/>
      <c r="E173" s="41"/>
      <c r="F173" s="41"/>
      <c r="G173" s="41"/>
      <c r="H173" s="41"/>
      <c r="I173" s="80"/>
      <c r="J173" s="80"/>
      <c r="K173" s="42"/>
      <c r="L173" s="80"/>
      <c r="M173" s="80"/>
    </row>
    <row r="174" spans="1:13" ht="18" customHeight="1" x14ac:dyDescent="0.25">
      <c r="B174" s="435" t="s">
        <v>8</v>
      </c>
      <c r="C174" s="436"/>
      <c r="D174" s="436"/>
      <c r="E174" s="436"/>
      <c r="F174" s="436"/>
      <c r="G174" s="436"/>
      <c r="H174" s="436"/>
      <c r="I174" s="436"/>
      <c r="J174" s="436"/>
      <c r="K174" s="437"/>
      <c r="L174" s="190"/>
      <c r="M174" s="190"/>
    </row>
    <row r="175" spans="1:13" ht="4.5" customHeight="1" thickBot="1" x14ac:dyDescent="0.3">
      <c r="B175" s="54"/>
      <c r="C175" s="55"/>
      <c r="D175" s="55"/>
      <c r="E175" s="55"/>
      <c r="F175" s="55"/>
      <c r="G175" s="55"/>
      <c r="H175" s="55"/>
      <c r="I175" s="86"/>
      <c r="J175" s="86"/>
      <c r="K175" s="56"/>
      <c r="L175" s="86"/>
      <c r="M175" s="86"/>
    </row>
    <row r="176" spans="1:13" ht="63.75" thickBot="1" x14ac:dyDescent="0.3">
      <c r="A176" s="3"/>
      <c r="B176" s="29"/>
      <c r="C176" s="106" t="s">
        <v>19</v>
      </c>
      <c r="D176" s="178" t="s">
        <v>70</v>
      </c>
      <c r="E176" s="178" t="s">
        <v>115</v>
      </c>
      <c r="F176" s="223" t="str">
        <f>F19</f>
        <v>LANDET KVANTUM UKE 23</v>
      </c>
      <c r="G176" s="69" t="str">
        <f>G19</f>
        <v>LANDET KVANTUM T.O.M UKE 23</v>
      </c>
      <c r="H176" s="69" t="str">
        <f>I19</f>
        <v>RESTKVOTER</v>
      </c>
      <c r="I176" s="92" t="str">
        <f>J19</f>
        <v>LANDET KVANTUM T.O.M. UKE 23 2018</v>
      </c>
      <c r="J176" s="143"/>
      <c r="K176" s="30"/>
      <c r="L176" s="143"/>
      <c r="M176" s="143"/>
    </row>
    <row r="177" spans="1:13" ht="14.1" customHeight="1" x14ac:dyDescent="0.25">
      <c r="B177" s="49"/>
      <c r="C177" s="107" t="s">
        <v>16</v>
      </c>
      <c r="D177" s="227">
        <f t="shared" ref="D177" si="9">D178+D179+D180+D181</f>
        <v>34489</v>
      </c>
      <c r="E177" s="227">
        <f>E178+E179+E180+E181</f>
        <v>39828</v>
      </c>
      <c r="F177" s="227">
        <f>F178+F179+F180+F181</f>
        <v>498.73927000000003</v>
      </c>
      <c r="G177" s="227">
        <f t="shared" ref="G177:H177" si="10">G178+G179+G180+G181</f>
        <v>15598.600700000001</v>
      </c>
      <c r="H177" s="305">
        <f t="shared" si="10"/>
        <v>24229.399300000001</v>
      </c>
      <c r="I177" s="310">
        <f>I178+I179+I180+I181</f>
        <v>18328.720240000002</v>
      </c>
      <c r="J177" s="80"/>
      <c r="K177" s="57"/>
      <c r="L177" s="192"/>
      <c r="M177" s="192"/>
    </row>
    <row r="178" spans="1:13" ht="14.1" customHeight="1" x14ac:dyDescent="0.25">
      <c r="B178" s="49"/>
      <c r="C178" s="294" t="s">
        <v>74</v>
      </c>
      <c r="D178" s="288">
        <v>21527</v>
      </c>
      <c r="E178" s="288">
        <v>25497</v>
      </c>
      <c r="F178" s="288">
        <v>322.16467</v>
      </c>
      <c r="G178" s="288">
        <v>12410.52261</v>
      </c>
      <c r="H178" s="303">
        <f t="shared" ref="H178:H183" si="11">E178-G178</f>
        <v>13086.47739</v>
      </c>
      <c r="I178" s="308">
        <v>16001.346030000001</v>
      </c>
      <c r="J178" s="80"/>
      <c r="K178" s="57"/>
      <c r="L178" s="192"/>
      <c r="M178" s="192"/>
    </row>
    <row r="179" spans="1:13" ht="14.1" customHeight="1" x14ac:dyDescent="0.25">
      <c r="B179" s="49"/>
      <c r="C179" s="108" t="s">
        <v>11</v>
      </c>
      <c r="D179" s="288">
        <v>5603</v>
      </c>
      <c r="E179" s="288">
        <v>6636</v>
      </c>
      <c r="F179" s="288"/>
      <c r="G179" s="288">
        <v>1246.56113</v>
      </c>
      <c r="H179" s="303">
        <f t="shared" si="11"/>
        <v>5389.43887</v>
      </c>
      <c r="I179" s="308">
        <v>949.17885999999999</v>
      </c>
      <c r="J179" s="80"/>
      <c r="K179" s="57"/>
      <c r="L179" s="192"/>
      <c r="M179" s="192"/>
    </row>
    <row r="180" spans="1:13" ht="14.1" customHeight="1" x14ac:dyDescent="0.25">
      <c r="B180" s="49"/>
      <c r="C180" s="108" t="s">
        <v>47</v>
      </c>
      <c r="D180" s="288">
        <v>1693</v>
      </c>
      <c r="E180" s="288">
        <v>1793</v>
      </c>
      <c r="F180" s="288">
        <v>60.635399999999997</v>
      </c>
      <c r="G180" s="288">
        <v>1567.03376</v>
      </c>
      <c r="H180" s="303">
        <f t="shared" si="11"/>
        <v>225.96623999999997</v>
      </c>
      <c r="I180" s="308">
        <v>944.64054999999996</v>
      </c>
      <c r="J180" s="80"/>
      <c r="K180" s="57"/>
      <c r="L180" s="192"/>
      <c r="M180" s="192"/>
    </row>
    <row r="181" spans="1:13" ht="14.25" customHeight="1" thickBot="1" x14ac:dyDescent="0.3">
      <c r="B181" s="49"/>
      <c r="C181" s="410" t="s">
        <v>46</v>
      </c>
      <c r="D181" s="288">
        <v>5666</v>
      </c>
      <c r="E181" s="288">
        <v>5902</v>
      </c>
      <c r="F181" s="288">
        <v>115.9392</v>
      </c>
      <c r="G181" s="288">
        <v>374.48320000000001</v>
      </c>
      <c r="H181" s="303">
        <f t="shared" si="11"/>
        <v>5527.5168000000003</v>
      </c>
      <c r="I181" s="308">
        <v>433.5548</v>
      </c>
      <c r="J181" s="80"/>
      <c r="K181" s="57"/>
      <c r="L181" s="192"/>
      <c r="M181" s="192"/>
    </row>
    <row r="182" spans="1:13" ht="14.1" customHeight="1" thickBot="1" x14ac:dyDescent="0.3">
      <c r="B182" s="49"/>
      <c r="C182" s="111" t="s">
        <v>38</v>
      </c>
      <c r="D182" s="289">
        <v>5500</v>
      </c>
      <c r="E182" s="289">
        <v>5500</v>
      </c>
      <c r="F182" s="289">
        <v>369.34111999999999</v>
      </c>
      <c r="G182" s="289">
        <v>4035.4761600000002</v>
      </c>
      <c r="H182" s="307">
        <f t="shared" si="11"/>
        <v>1464.5238399999998</v>
      </c>
      <c r="I182" s="312">
        <v>1455.1278600000001</v>
      </c>
      <c r="J182" s="80"/>
      <c r="K182" s="57"/>
      <c r="L182" s="192"/>
      <c r="M182" s="192"/>
    </row>
    <row r="183" spans="1:13" ht="14.1" customHeight="1" x14ac:dyDescent="0.25">
      <c r="B183" s="49"/>
      <c r="C183" s="107" t="s">
        <v>17</v>
      </c>
      <c r="D183" s="227">
        <v>8000</v>
      </c>
      <c r="E183" s="227">
        <v>8000</v>
      </c>
      <c r="F183" s="227">
        <f>F184+F185</f>
        <v>23.848659999999999</v>
      </c>
      <c r="G183" s="227">
        <f>G184+G185</f>
        <v>1325.6041299999999</v>
      </c>
      <c r="H183" s="305">
        <f t="shared" si="11"/>
        <v>6674.3958700000003</v>
      </c>
      <c r="I183" s="310">
        <f>I184+I185</f>
        <v>1919.19317</v>
      </c>
      <c r="J183" s="80"/>
      <c r="K183" s="57"/>
      <c r="L183" s="192"/>
      <c r="M183" s="192"/>
    </row>
    <row r="184" spans="1:13" ht="14.1" customHeight="1" x14ac:dyDescent="0.25">
      <c r="B184" s="49"/>
      <c r="C184" s="108" t="s">
        <v>29</v>
      </c>
      <c r="D184" s="288"/>
      <c r="E184" s="288"/>
      <c r="F184" s="288">
        <v>3.0249999999999999E-2</v>
      </c>
      <c r="G184" s="288">
        <v>174.76074</v>
      </c>
      <c r="H184" s="303"/>
      <c r="I184" s="308">
        <v>874.90679</v>
      </c>
      <c r="J184" s="80"/>
      <c r="K184" s="57"/>
      <c r="L184" s="192"/>
      <c r="M184" s="192"/>
    </row>
    <row r="185" spans="1:13" ht="14.1" customHeight="1" thickBot="1" x14ac:dyDescent="0.3">
      <c r="B185" s="49"/>
      <c r="C185" s="110" t="s">
        <v>48</v>
      </c>
      <c r="D185" s="229"/>
      <c r="E185" s="229"/>
      <c r="F185" s="229">
        <v>23.81841</v>
      </c>
      <c r="G185" s="229">
        <v>1150.84339</v>
      </c>
      <c r="H185" s="306"/>
      <c r="I185" s="311">
        <v>1044.28638</v>
      </c>
      <c r="J185" s="83"/>
      <c r="K185" s="57"/>
      <c r="L185" s="192"/>
      <c r="M185" s="192"/>
    </row>
    <row r="186" spans="1:13" ht="14.1" customHeight="1" thickBot="1" x14ac:dyDescent="0.3">
      <c r="B186" s="49"/>
      <c r="C186" s="111" t="s">
        <v>13</v>
      </c>
      <c r="D186" s="289">
        <v>10</v>
      </c>
      <c r="E186" s="289">
        <v>10</v>
      </c>
      <c r="F186" s="289"/>
      <c r="G186" s="289">
        <v>0.36840000000000001</v>
      </c>
      <c r="H186" s="307">
        <f>E186-G186</f>
        <v>9.6316000000000006</v>
      </c>
      <c r="I186" s="312">
        <v>0.46079999999999999</v>
      </c>
      <c r="J186" s="80"/>
      <c r="K186" s="57"/>
      <c r="L186" s="192"/>
      <c r="M186" s="192"/>
    </row>
    <row r="187" spans="1:13" ht="14.1" customHeight="1" thickBot="1" x14ac:dyDescent="0.3">
      <c r="B187" s="49"/>
      <c r="C187" s="109" t="s">
        <v>49</v>
      </c>
      <c r="D187" s="228"/>
      <c r="E187" s="228"/>
      <c r="F187" s="228">
        <v>0.21787999999999999</v>
      </c>
      <c r="G187" s="228">
        <v>23.284520000000001</v>
      </c>
      <c r="H187" s="304">
        <f>E187-G187</f>
        <v>-23.284520000000001</v>
      </c>
      <c r="I187" s="309">
        <v>23.318100000000001</v>
      </c>
      <c r="J187" s="80"/>
      <c r="K187" s="57"/>
      <c r="L187" s="192"/>
      <c r="M187" s="192"/>
    </row>
    <row r="188" spans="1:13" ht="16.5" thickBot="1" x14ac:dyDescent="0.3">
      <c r="A188" s="3"/>
      <c r="B188" s="29"/>
      <c r="C188" s="112" t="s">
        <v>9</v>
      </c>
      <c r="D188" s="186">
        <f>D177+D182+D183+D186</f>
        <v>47999</v>
      </c>
      <c r="E188" s="186">
        <f>E177+E182+E183+E186</f>
        <v>53338</v>
      </c>
      <c r="F188" s="186">
        <f>F177+F182+F183+F186+F187</f>
        <v>892.14693000000011</v>
      </c>
      <c r="G188" s="186">
        <f>G177+G182+G183+G186+G187</f>
        <v>20983.333910000001</v>
      </c>
      <c r="H188" s="200">
        <f>H177+H182+H183+H186+H187</f>
        <v>32354.666089999999</v>
      </c>
      <c r="I188" s="198">
        <f>I177+I182+I183+I186+I187</f>
        <v>21726.820170000003</v>
      </c>
      <c r="J188" s="177"/>
      <c r="K188" s="57"/>
      <c r="L188" s="192"/>
      <c r="M188" s="192"/>
    </row>
    <row r="189" spans="1:13" ht="14.1" customHeight="1" x14ac:dyDescent="0.25">
      <c r="A189" s="3"/>
      <c r="B189" s="29"/>
      <c r="C189" s="366" t="s">
        <v>75</v>
      </c>
      <c r="D189" s="66"/>
      <c r="E189" s="66"/>
      <c r="F189" s="66"/>
      <c r="G189" s="66"/>
      <c r="H189" s="365"/>
      <c r="I189" s="365"/>
      <c r="J189" s="143"/>
      <c r="K189" s="30"/>
      <c r="L189" s="143"/>
      <c r="M189" s="143"/>
    </row>
    <row r="190" spans="1:13" ht="15.75" thickBot="1" x14ac:dyDescent="0.3">
      <c r="B190" s="58"/>
      <c r="C190" s="409" t="s">
        <v>119</v>
      </c>
      <c r="D190" s="67"/>
      <c r="E190" s="67"/>
      <c r="F190" s="67"/>
      <c r="G190" s="67"/>
      <c r="H190" s="59"/>
      <c r="I190" s="59"/>
      <c r="J190" s="59"/>
      <c r="K190" s="60"/>
      <c r="L190" s="80"/>
      <c r="M190" s="80"/>
    </row>
    <row r="191" spans="1:13" ht="14.1" customHeight="1" thickTop="1" x14ac:dyDescent="0.25"/>
    <row r="192" spans="1:13" s="40" customFormat="1" ht="17.100000000000001" customHeight="1" thickBot="1" x14ac:dyDescent="0.3">
      <c r="A192" s="79"/>
      <c r="B192" s="81"/>
      <c r="C192" s="93" t="s">
        <v>50</v>
      </c>
      <c r="D192" s="81"/>
      <c r="E192" s="81"/>
      <c r="F192" s="81"/>
      <c r="G192" s="81"/>
      <c r="H192" s="81"/>
      <c r="I192" s="81"/>
      <c r="J192" s="81"/>
      <c r="K192" s="79"/>
      <c r="L192" s="79"/>
      <c r="M192" s="79"/>
    </row>
    <row r="193" spans="2:13" ht="17.100000000000001" customHeight="1" thickTop="1" x14ac:dyDescent="0.25">
      <c r="B193" s="430" t="s">
        <v>1</v>
      </c>
      <c r="C193" s="431"/>
      <c r="D193" s="431"/>
      <c r="E193" s="431"/>
      <c r="F193" s="431"/>
      <c r="G193" s="431"/>
      <c r="H193" s="431"/>
      <c r="I193" s="431"/>
      <c r="J193" s="431"/>
      <c r="K193" s="432"/>
      <c r="L193" s="190"/>
      <c r="M193" s="190"/>
    </row>
    <row r="194" spans="2:13" ht="6" customHeight="1" thickBot="1" x14ac:dyDescent="0.3">
      <c r="B194" s="82"/>
      <c r="C194" s="80"/>
      <c r="D194" s="80"/>
      <c r="E194" s="80"/>
      <c r="F194" s="80"/>
      <c r="G194" s="80"/>
      <c r="H194" s="80"/>
      <c r="I194" s="80"/>
      <c r="J194" s="80"/>
      <c r="K194" s="71"/>
      <c r="L194" s="118"/>
      <c r="M194" s="118"/>
    </row>
    <row r="195" spans="2:13" s="3" customFormat="1" ht="14.1" customHeight="1" thickBot="1" x14ac:dyDescent="0.3">
      <c r="B195" s="72"/>
      <c r="C195" s="433" t="s">
        <v>2</v>
      </c>
      <c r="D195" s="434"/>
      <c r="E195"/>
      <c r="F195"/>
      <c r="G195" s="73"/>
      <c r="H195" s="73"/>
      <c r="I195" s="73"/>
      <c r="J195" s="143"/>
      <c r="K195" s="68"/>
      <c r="L195" s="4"/>
      <c r="M195" s="4"/>
    </row>
    <row r="196" spans="2:13" ht="16.5" customHeight="1" x14ac:dyDescent="0.25">
      <c r="B196" s="74"/>
      <c r="C196" s="269" t="s">
        <v>73</v>
      </c>
      <c r="D196" s="270">
        <v>4622</v>
      </c>
      <c r="E196" s="290"/>
      <c r="F196" s="239"/>
      <c r="G196" s="75"/>
      <c r="H196" s="75"/>
      <c r="I196" s="75"/>
      <c r="J196" s="160"/>
      <c r="K196" s="71"/>
      <c r="L196" s="118"/>
      <c r="M196" s="118"/>
    </row>
    <row r="197" spans="2:13" ht="14.1" customHeight="1" x14ac:dyDescent="0.25">
      <c r="B197" s="74"/>
      <c r="C197" s="272" t="s">
        <v>44</v>
      </c>
      <c r="D197" s="273">
        <v>24433</v>
      </c>
      <c r="E197" s="290"/>
      <c r="F197" s="239"/>
      <c r="G197" s="75"/>
      <c r="H197" s="75"/>
      <c r="I197" s="75"/>
      <c r="J197" s="160"/>
      <c r="K197" s="71"/>
      <c r="L197" s="118"/>
      <c r="M197" s="118"/>
    </row>
    <row r="198" spans="2:13" ht="14.1" customHeight="1" thickBot="1" x14ac:dyDescent="0.3">
      <c r="B198" s="74"/>
      <c r="C198" s="274" t="s">
        <v>28</v>
      </c>
      <c r="D198" s="273">
        <v>382</v>
      </c>
      <c r="E198" s="290"/>
      <c r="F198" s="239"/>
      <c r="G198" s="88"/>
      <c r="H198" s="75"/>
      <c r="I198" s="75"/>
      <c r="J198" s="160"/>
      <c r="K198" s="71"/>
      <c r="L198" s="118"/>
      <c r="M198" s="118"/>
    </row>
    <row r="199" spans="2:13" ht="14.1" customHeight="1" thickBot="1" x14ac:dyDescent="0.3">
      <c r="B199" s="74"/>
      <c r="C199" s="275" t="s">
        <v>31</v>
      </c>
      <c r="D199" s="276">
        <f>SUM(D196:D198)</f>
        <v>29437</v>
      </c>
      <c r="E199" s="290"/>
      <c r="F199"/>
      <c r="G199" s="88"/>
      <c r="H199" s="75"/>
      <c r="I199" s="75"/>
      <c r="J199" s="160"/>
      <c r="K199" s="71"/>
      <c r="L199" s="118"/>
      <c r="M199" s="118"/>
    </row>
    <row r="200" spans="2:13" ht="13.5" customHeight="1" x14ac:dyDescent="0.25">
      <c r="B200" s="82"/>
      <c r="C200" s="291" t="s">
        <v>107</v>
      </c>
      <c r="D200" s="283"/>
      <c r="E200" s="283"/>
      <c r="F200" s="83"/>
      <c r="G200" s="84"/>
      <c r="H200" s="80"/>
      <c r="I200" s="80"/>
      <c r="J200" s="80"/>
      <c r="K200" s="71"/>
      <c r="L200" s="118"/>
      <c r="M200" s="118"/>
    </row>
    <row r="201" spans="2:13" ht="14.25" customHeight="1" x14ac:dyDescent="0.25">
      <c r="B201" s="82"/>
      <c r="C201" s="287" t="s">
        <v>108</v>
      </c>
      <c r="D201" s="84"/>
      <c r="E201" s="84"/>
      <c r="F201" s="80"/>
      <c r="G201" s="80"/>
      <c r="H201" s="80"/>
      <c r="I201" s="80"/>
      <c r="J201" s="80"/>
      <c r="K201" s="71"/>
      <c r="L201" s="118"/>
      <c r="M201" s="118"/>
    </row>
    <row r="202" spans="2:13" ht="14.1" customHeight="1" thickBot="1" x14ac:dyDescent="0.3">
      <c r="B202" s="82"/>
      <c r="D202" s="84"/>
      <c r="E202" s="84"/>
      <c r="F202" s="80"/>
      <c r="G202" s="80"/>
      <c r="H202" s="80"/>
      <c r="I202" s="80"/>
      <c r="J202" s="80"/>
      <c r="K202" s="71"/>
      <c r="L202" s="118"/>
      <c r="M202" s="118"/>
    </row>
    <row r="203" spans="2:13" ht="17.100000000000001" customHeight="1" x14ac:dyDescent="0.25">
      <c r="B203" s="435" t="s">
        <v>8</v>
      </c>
      <c r="C203" s="436"/>
      <c r="D203" s="436"/>
      <c r="E203" s="436"/>
      <c r="F203" s="436"/>
      <c r="G203" s="436"/>
      <c r="H203" s="436"/>
      <c r="I203" s="436"/>
      <c r="J203" s="436"/>
      <c r="K203" s="437"/>
      <c r="L203" s="190"/>
      <c r="M203" s="190"/>
    </row>
    <row r="204" spans="2:13" ht="6" customHeight="1" thickBot="1" x14ac:dyDescent="0.3">
      <c r="B204" s="85"/>
      <c r="C204" s="86"/>
      <c r="D204" s="86"/>
      <c r="E204" s="86"/>
      <c r="F204" s="86"/>
      <c r="G204" s="86"/>
      <c r="H204" s="86"/>
      <c r="I204" s="86"/>
      <c r="J204" s="86"/>
      <c r="K204" s="87"/>
      <c r="L204" s="86"/>
      <c r="M204" s="86"/>
    </row>
    <row r="205" spans="2:13" ht="62.25" customHeight="1" thickBot="1" x14ac:dyDescent="0.3">
      <c r="B205" s="82"/>
      <c r="C205" s="106" t="s">
        <v>19</v>
      </c>
      <c r="D205" s="113" t="s">
        <v>20</v>
      </c>
      <c r="E205" s="69" t="str">
        <f>F19</f>
        <v>LANDET KVANTUM UKE 23</v>
      </c>
      <c r="F205" s="69" t="str">
        <f>G19</f>
        <v>LANDET KVANTUM T.O.M UKE 23</v>
      </c>
      <c r="G205" s="69" t="str">
        <f>I19</f>
        <v>RESTKVOTER</v>
      </c>
      <c r="H205" s="92" t="str">
        <f>J19</f>
        <v>LANDET KVANTUM T.O.M. UKE 23 2018</v>
      </c>
      <c r="I205" s="80"/>
      <c r="J205" s="80"/>
      <c r="K205" s="71"/>
      <c r="L205" s="118"/>
      <c r="M205" s="118"/>
    </row>
    <row r="206" spans="2:13" s="97" customFormat="1" ht="14.1" customHeight="1" thickBot="1" x14ac:dyDescent="0.3">
      <c r="B206" s="94"/>
      <c r="C206" s="111" t="s">
        <v>51</v>
      </c>
      <c r="D206" s="183">
        <v>1100</v>
      </c>
      <c r="E206" s="183">
        <v>15.177049999999999</v>
      </c>
      <c r="F206" s="183">
        <v>380.48797999999999</v>
      </c>
      <c r="G206" s="183">
        <f>D206-F206</f>
        <v>719.51202000000001</v>
      </c>
      <c r="H206" s="220">
        <v>472.69495000000001</v>
      </c>
      <c r="I206" s="95"/>
      <c r="J206" s="162"/>
      <c r="K206" s="96"/>
      <c r="L206" s="100"/>
      <c r="M206" s="100"/>
    </row>
    <row r="207" spans="2:13" ht="14.1" customHeight="1" thickBot="1" x14ac:dyDescent="0.3">
      <c r="B207" s="82"/>
      <c r="C207" s="114" t="s">
        <v>45</v>
      </c>
      <c r="D207" s="183">
        <v>3472</v>
      </c>
      <c r="E207" s="183">
        <v>27.439720000000001</v>
      </c>
      <c r="F207" s="183">
        <v>1293.1605099999999</v>
      </c>
      <c r="G207" s="183">
        <f t="shared" ref="G207:G209" si="12">D207-F207</f>
        <v>2178.8394900000003</v>
      </c>
      <c r="H207" s="220">
        <v>2094.6281100000001</v>
      </c>
      <c r="I207" s="105"/>
      <c r="J207" s="105"/>
      <c r="K207" s="71"/>
      <c r="L207" s="118"/>
      <c r="M207" s="118"/>
    </row>
    <row r="208" spans="2:13" s="97" customFormat="1" ht="14.1" customHeight="1" thickBot="1" x14ac:dyDescent="0.3">
      <c r="B208" s="94"/>
      <c r="C208" s="109" t="s">
        <v>36</v>
      </c>
      <c r="D208" s="184">
        <v>50</v>
      </c>
      <c r="E208" s="184"/>
      <c r="F208" s="184">
        <v>2.1101399999999999</v>
      </c>
      <c r="G208" s="183">
        <f t="shared" si="12"/>
        <v>47.889859999999999</v>
      </c>
      <c r="H208" s="221">
        <v>0.50739999999999996</v>
      </c>
      <c r="I208" s="95"/>
      <c r="J208" s="162"/>
      <c r="K208" s="96"/>
      <c r="L208" s="100"/>
      <c r="M208" s="100"/>
    </row>
    <row r="209" spans="2:13" s="97" customFormat="1" ht="14.1" customHeight="1" thickBot="1" x14ac:dyDescent="0.3">
      <c r="B209" s="89"/>
      <c r="C209" s="109" t="s">
        <v>56</v>
      </c>
      <c r="D209" s="184"/>
      <c r="E209" s="184">
        <v>1.8075000000000001</v>
      </c>
      <c r="F209" s="184">
        <v>2.9266299999999998</v>
      </c>
      <c r="G209" s="183">
        <f t="shared" si="12"/>
        <v>-2.9266299999999998</v>
      </c>
      <c r="H209" s="221">
        <v>0.15093000000000001</v>
      </c>
      <c r="I209" s="90"/>
      <c r="J209" s="90"/>
      <c r="K209" s="91"/>
      <c r="L209" s="193"/>
      <c r="M209" s="193"/>
    </row>
    <row r="210" spans="2:13" ht="16.5" thickBot="1" x14ac:dyDescent="0.3">
      <c r="B210" s="82"/>
      <c r="C210" s="112" t="s">
        <v>52</v>
      </c>
      <c r="D210" s="185">
        <f>D196</f>
        <v>4622</v>
      </c>
      <c r="E210" s="185">
        <f>SUM(E206:E209)</f>
        <v>44.42427</v>
      </c>
      <c r="F210" s="185">
        <f>SUM(F206:F209)</f>
        <v>1678.68526</v>
      </c>
      <c r="G210" s="185">
        <f>D210-F210</f>
        <v>2943.3147399999998</v>
      </c>
      <c r="H210" s="207">
        <f>H206+H207+H208+H209</f>
        <v>2567.9813899999999</v>
      </c>
      <c r="I210" s="80"/>
      <c r="J210" s="80"/>
      <c r="K210" s="71"/>
      <c r="L210" s="118"/>
      <c r="M210" s="118"/>
    </row>
    <row r="211" spans="2:13" s="70" customFormat="1" ht="9" customHeight="1" x14ac:dyDescent="0.25">
      <c r="B211" s="82"/>
      <c r="C211" s="65"/>
      <c r="D211" s="98"/>
      <c r="E211" s="98"/>
      <c r="F211" s="98"/>
      <c r="G211" s="98"/>
      <c r="H211" s="80"/>
      <c r="I211" s="80"/>
      <c r="J211" s="80"/>
      <c r="K211" s="71"/>
      <c r="L211" s="118"/>
      <c r="M211" s="118"/>
    </row>
    <row r="212" spans="2:13" ht="14.1" customHeight="1" thickBot="1" x14ac:dyDescent="0.3">
      <c r="B212" s="76"/>
      <c r="C212" s="77"/>
      <c r="D212" s="77"/>
      <c r="E212" s="77"/>
      <c r="F212" s="77"/>
      <c r="G212" s="104"/>
      <c r="H212" s="77"/>
      <c r="I212" s="77"/>
      <c r="J212" s="154"/>
      <c r="K212" s="78"/>
      <c r="L212" s="118"/>
      <c r="M212" s="118"/>
    </row>
    <row r="213" spans="2:13" ht="14.1" customHeight="1" thickTop="1" x14ac:dyDescent="0.25">
      <c r="B213" s="118"/>
      <c r="C213" s="118"/>
      <c r="D213" s="118"/>
      <c r="E213" s="118"/>
      <c r="F213" s="118"/>
      <c r="G213" s="156"/>
      <c r="H213" s="118"/>
      <c r="I213" s="118"/>
      <c r="J213" s="118"/>
      <c r="K213" s="118"/>
      <c r="L213" s="118"/>
      <c r="M213" s="118"/>
    </row>
    <row r="214" spans="2:13" ht="14.1" customHeight="1" x14ac:dyDescent="0.25">
      <c r="B214" s="118"/>
      <c r="C214" s="118"/>
      <c r="D214" s="118"/>
      <c r="E214" s="118"/>
      <c r="F214" s="118"/>
      <c r="G214" s="156"/>
      <c r="H214" s="118"/>
      <c r="I214" s="118"/>
      <c r="J214" s="118"/>
      <c r="K214" s="118"/>
      <c r="L214" s="118"/>
      <c r="M214" s="118"/>
    </row>
    <row r="215" spans="2:13" ht="14.1" customHeight="1" x14ac:dyDescent="0.25">
      <c r="B215" s="118"/>
      <c r="C215" s="118"/>
      <c r="D215" s="118"/>
      <c r="E215" s="118"/>
      <c r="F215" s="118"/>
      <c r="G215" s="156"/>
      <c r="H215" s="118"/>
      <c r="I215" s="118"/>
      <c r="J215" s="118"/>
      <c r="K215" s="118"/>
      <c r="L215" s="118"/>
      <c r="M215" s="118"/>
    </row>
    <row r="216" spans="2:13" ht="14.1" customHeight="1" x14ac:dyDescent="0.25">
      <c r="B216" s="118"/>
      <c r="C216" s="118"/>
      <c r="D216" s="118"/>
      <c r="E216" s="118"/>
      <c r="F216" s="118"/>
      <c r="G216" s="156"/>
      <c r="H216" s="118"/>
      <c r="I216" s="118"/>
      <c r="J216" s="118"/>
      <c r="K216" s="118"/>
      <c r="L216" s="118"/>
      <c r="M216" s="118"/>
    </row>
    <row r="217" spans="2:13" ht="14.1" customHeight="1" x14ac:dyDescent="0.25">
      <c r="B217" s="118"/>
      <c r="C217" s="118"/>
      <c r="D217" s="118"/>
      <c r="E217" s="118"/>
      <c r="F217" s="118"/>
      <c r="G217" s="156"/>
      <c r="H217" s="118"/>
      <c r="I217" s="118"/>
      <c r="J217" s="118"/>
      <c r="K217" s="118"/>
      <c r="L217" s="118"/>
      <c r="M217" s="118"/>
    </row>
    <row r="218" spans="2:13" ht="14.1" customHeight="1" x14ac:dyDescent="0.25">
      <c r="B218" s="118"/>
      <c r="C218" s="118"/>
      <c r="D218" s="118"/>
      <c r="E218" s="118"/>
      <c r="F218" s="118"/>
      <c r="G218" s="156"/>
      <c r="H218" s="118"/>
      <c r="I218" s="118"/>
      <c r="J218" s="118"/>
      <c r="K218" s="118"/>
      <c r="L218" s="118"/>
      <c r="M218" s="118"/>
    </row>
    <row r="219" spans="2:13" ht="14.1" customHeight="1" x14ac:dyDescent="0.25">
      <c r="B219" s="118"/>
      <c r="C219" s="118"/>
      <c r="D219" s="118"/>
      <c r="E219" s="118"/>
      <c r="F219" s="118"/>
      <c r="G219" s="156"/>
      <c r="H219" s="118"/>
      <c r="I219" s="118"/>
      <c r="J219" s="118"/>
      <c r="K219" s="118"/>
      <c r="L219" s="118"/>
      <c r="M219" s="118"/>
    </row>
    <row r="220" spans="2:13" s="79" customFormat="1" ht="17.100000000000001" customHeight="1" thickBot="1" x14ac:dyDescent="0.3">
      <c r="B220" s="81"/>
      <c r="C220" s="93" t="s">
        <v>89</v>
      </c>
      <c r="D220" s="81"/>
      <c r="E220" s="81"/>
      <c r="F220" s="81"/>
      <c r="G220" s="81"/>
      <c r="H220" s="81"/>
      <c r="I220" s="81"/>
      <c r="J220" s="81"/>
    </row>
    <row r="221" spans="2:13" ht="17.100000000000001" customHeight="1" thickTop="1" x14ac:dyDescent="0.25">
      <c r="B221" s="430" t="s">
        <v>1</v>
      </c>
      <c r="C221" s="431"/>
      <c r="D221" s="431"/>
      <c r="E221" s="431"/>
      <c r="F221" s="431"/>
      <c r="G221" s="431"/>
      <c r="H221" s="431"/>
      <c r="I221" s="431"/>
      <c r="J221" s="431"/>
      <c r="K221" s="432"/>
      <c r="L221" s="190"/>
      <c r="M221" s="190"/>
    </row>
    <row r="222" spans="2:13" ht="6" customHeight="1" thickBot="1" x14ac:dyDescent="0.3">
      <c r="B222" s="82"/>
      <c r="C222" s="80"/>
      <c r="D222" s="80"/>
      <c r="E222" s="80"/>
      <c r="F222" s="80"/>
      <c r="G222" s="80"/>
      <c r="H222" s="80"/>
      <c r="I222" s="80"/>
      <c r="J222" s="80"/>
      <c r="K222" s="120"/>
      <c r="L222" s="118"/>
      <c r="M222" s="118"/>
    </row>
    <row r="223" spans="2:13" s="3" customFormat="1" ht="14.1" customHeight="1" thickBot="1" x14ac:dyDescent="0.3">
      <c r="B223" s="142"/>
      <c r="C223" s="433" t="s">
        <v>2</v>
      </c>
      <c r="D223" s="434"/>
      <c r="E223"/>
      <c r="F223"/>
      <c r="G223" s="143"/>
      <c r="H223" s="143"/>
      <c r="I223" s="143"/>
      <c r="J223" s="143"/>
      <c r="K223" s="116"/>
      <c r="L223" s="4"/>
      <c r="M223" s="4"/>
    </row>
    <row r="224" spans="2:13" ht="16.5" customHeight="1" x14ac:dyDescent="0.25">
      <c r="B224" s="145"/>
      <c r="C224" s="269" t="s">
        <v>73</v>
      </c>
      <c r="D224" s="270">
        <v>3536</v>
      </c>
      <c r="E224" s="290"/>
      <c r="F224" s="239"/>
      <c r="G224" s="160"/>
      <c r="H224" s="160"/>
      <c r="I224" s="160"/>
      <c r="J224" s="160"/>
      <c r="K224" s="120"/>
      <c r="L224" s="118"/>
      <c r="M224" s="118"/>
    </row>
    <row r="225" spans="2:14" ht="16.5" customHeight="1" x14ac:dyDescent="0.25">
      <c r="B225" s="145"/>
      <c r="C225" s="272" t="s">
        <v>44</v>
      </c>
      <c r="D225" s="273">
        <v>2504</v>
      </c>
      <c r="E225" s="290"/>
      <c r="F225" s="239"/>
      <c r="G225" s="160"/>
      <c r="H225" s="160"/>
      <c r="I225" s="160"/>
      <c r="J225" s="160"/>
      <c r="K225" s="120"/>
      <c r="L225" s="118"/>
      <c r="M225" s="118"/>
    </row>
    <row r="226" spans="2:14" ht="14.1" customHeight="1" thickBot="1" x14ac:dyDescent="0.3">
      <c r="B226" s="145"/>
      <c r="C226" s="272" t="s">
        <v>28</v>
      </c>
      <c r="D226" s="273">
        <v>123</v>
      </c>
      <c r="E226" s="290"/>
      <c r="F226" s="239"/>
      <c r="G226" s="160"/>
      <c r="H226" s="160"/>
      <c r="I226" s="160"/>
      <c r="J226" s="160"/>
      <c r="K226" s="120"/>
      <c r="L226" s="118"/>
      <c r="M226" s="118"/>
    </row>
    <row r="227" spans="2:14" ht="14.1" customHeight="1" thickBot="1" x14ac:dyDescent="0.3">
      <c r="B227" s="145"/>
      <c r="C227" s="275" t="s">
        <v>31</v>
      </c>
      <c r="D227" s="276">
        <f>SUM(D224:D226)</f>
        <v>6163</v>
      </c>
      <c r="E227" s="290"/>
      <c r="F227"/>
      <c r="G227" s="88"/>
      <c r="H227" s="160"/>
      <c r="I227" s="160"/>
      <c r="J227" s="160"/>
      <c r="K227" s="120"/>
      <c r="L227" s="118"/>
      <c r="M227" s="118"/>
    </row>
    <row r="228" spans="2:14" ht="18.75" customHeight="1" thickBot="1" x14ac:dyDescent="0.3">
      <c r="B228" s="82"/>
      <c r="C228" s="254" t="s">
        <v>121</v>
      </c>
      <c r="D228" s="283"/>
      <c r="E228" s="283"/>
      <c r="F228" s="83"/>
      <c r="G228" s="84"/>
      <c r="H228" s="80"/>
      <c r="I228" s="80"/>
      <c r="J228" s="80"/>
      <c r="K228" s="120"/>
      <c r="L228" s="118"/>
      <c r="M228" s="118"/>
    </row>
    <row r="229" spans="2:14" ht="17.100000000000001" customHeight="1" x14ac:dyDescent="0.25">
      <c r="B229" s="435" t="s">
        <v>8</v>
      </c>
      <c r="C229" s="436"/>
      <c r="D229" s="436"/>
      <c r="E229" s="436"/>
      <c r="F229" s="436"/>
      <c r="G229" s="436"/>
      <c r="H229" s="436"/>
      <c r="I229" s="436"/>
      <c r="J229" s="436"/>
      <c r="K229" s="437"/>
      <c r="L229" s="190"/>
      <c r="M229" s="190"/>
    </row>
    <row r="230" spans="2:14" ht="6" customHeight="1" thickBot="1" x14ac:dyDescent="0.3">
      <c r="B230" s="85"/>
      <c r="C230" s="86"/>
      <c r="D230" s="86"/>
      <c r="E230" s="86"/>
      <c r="F230" s="86"/>
      <c r="G230" s="86"/>
      <c r="H230" s="86"/>
      <c r="I230" s="86"/>
      <c r="J230" s="86"/>
      <c r="K230" s="87"/>
      <c r="L230" s="86"/>
      <c r="M230" s="86"/>
    </row>
    <row r="231" spans="2:14" ht="62.25" customHeight="1" thickBot="1" x14ac:dyDescent="0.3">
      <c r="B231" s="82"/>
      <c r="C231" s="399" t="s">
        <v>90</v>
      </c>
      <c r="D231" s="417" t="s">
        <v>91</v>
      </c>
      <c r="E231" s="399" t="s">
        <v>120</v>
      </c>
      <c r="F231" s="400" t="str">
        <f>E205</f>
        <v>LANDET KVANTUM UKE 23</v>
      </c>
      <c r="G231" s="401" t="str">
        <f>F205</f>
        <v>LANDET KVANTUM T.O.M UKE 23</v>
      </c>
      <c r="H231" s="401" t="s">
        <v>62</v>
      </c>
      <c r="I231" s="402" t="str">
        <f>H205</f>
        <v>LANDET KVANTUM T.O.M. UKE 23 2018</v>
      </c>
      <c r="J231" s="118"/>
      <c r="K231" s="42"/>
      <c r="L231" s="118"/>
      <c r="M231" s="118"/>
      <c r="N231" s="118"/>
    </row>
    <row r="232" spans="2:14" s="97" customFormat="1" ht="14.1" customHeight="1" thickBot="1" x14ac:dyDescent="0.3">
      <c r="B232" s="161"/>
      <c r="C232" s="111" t="s">
        <v>92</v>
      </c>
      <c r="D232" s="427">
        <v>1650</v>
      </c>
      <c r="E232" s="438">
        <v>1650</v>
      </c>
      <c r="F232" s="419">
        <f>SUM(F233:F234)</f>
        <v>0</v>
      </c>
      <c r="G232" s="403">
        <f>SUM(G233:G234)</f>
        <v>1595.15535</v>
      </c>
      <c r="H232" s="424">
        <f>E232-G232</f>
        <v>54.844650000000001</v>
      </c>
      <c r="I232" s="403">
        <f>SUM(I233:I234)</f>
        <v>2085.627</v>
      </c>
      <c r="J232" s="100"/>
      <c r="K232" s="412"/>
      <c r="L232" s="100"/>
      <c r="M232" s="100"/>
      <c r="N232" s="100"/>
    </row>
    <row r="233" spans="2:14" s="97" customFormat="1" ht="14.1" customHeight="1" thickBot="1" x14ac:dyDescent="0.3">
      <c r="B233" s="161"/>
      <c r="C233" s="404" t="s">
        <v>80</v>
      </c>
      <c r="D233" s="428"/>
      <c r="E233" s="439"/>
      <c r="F233" s="420"/>
      <c r="G233" s="405">
        <v>1221.97955</v>
      </c>
      <c r="H233" s="425"/>
      <c r="I233" s="405">
        <v>1637.8375000000001</v>
      </c>
      <c r="J233" s="100"/>
      <c r="K233" s="412"/>
      <c r="L233" s="100"/>
      <c r="M233" s="100"/>
      <c r="N233" s="100"/>
    </row>
    <row r="234" spans="2:14" s="97" customFormat="1" ht="14.1" customHeight="1" thickBot="1" x14ac:dyDescent="0.3">
      <c r="B234" s="161"/>
      <c r="C234" s="404" t="s">
        <v>81</v>
      </c>
      <c r="D234" s="429"/>
      <c r="E234" s="440"/>
      <c r="F234" s="406"/>
      <c r="G234" s="406">
        <v>373.17579999999998</v>
      </c>
      <c r="H234" s="426"/>
      <c r="I234" s="414">
        <v>447.78949999999998</v>
      </c>
      <c r="J234" s="100"/>
      <c r="K234" s="412"/>
      <c r="L234" s="100"/>
      <c r="M234" s="100"/>
      <c r="N234" s="100"/>
    </row>
    <row r="235" spans="2:14" s="97" customFormat="1" ht="14.1" customHeight="1" thickBot="1" x14ac:dyDescent="0.3">
      <c r="B235" s="161"/>
      <c r="C235" s="111" t="s">
        <v>93</v>
      </c>
      <c r="D235" s="427">
        <v>943</v>
      </c>
      <c r="E235" s="438">
        <v>1266</v>
      </c>
      <c r="F235" s="419">
        <f>SUM(F236:F237)</f>
        <v>46.609499999999997</v>
      </c>
      <c r="G235" s="403">
        <f>SUM(G236:G237)</f>
        <v>275.1635</v>
      </c>
      <c r="H235" s="424">
        <f>E235-G235</f>
        <v>990.8365</v>
      </c>
      <c r="I235" s="403">
        <f>SUM(I236:I237)</f>
        <v>558.02880000000005</v>
      </c>
      <c r="J235" s="100"/>
      <c r="K235" s="412"/>
      <c r="L235" s="100"/>
      <c r="M235" s="100"/>
      <c r="N235" s="100"/>
    </row>
    <row r="236" spans="2:14" s="97" customFormat="1" ht="14.1" customHeight="1" thickBot="1" x14ac:dyDescent="0.3">
      <c r="B236" s="161"/>
      <c r="C236" s="404" t="s">
        <v>80</v>
      </c>
      <c r="D236" s="428"/>
      <c r="E236" s="439"/>
      <c r="F236" s="420">
        <v>34.756999999999998</v>
      </c>
      <c r="G236" s="405">
        <v>190.48349999999999</v>
      </c>
      <c r="H236" s="425"/>
      <c r="I236" s="405">
        <v>460.2978</v>
      </c>
      <c r="J236" s="100"/>
      <c r="K236" s="412"/>
      <c r="L236" s="100"/>
      <c r="M236" s="100"/>
      <c r="N236" s="100"/>
    </row>
    <row r="237" spans="2:14" s="97" customFormat="1" ht="14.1" customHeight="1" thickBot="1" x14ac:dyDescent="0.3">
      <c r="B237" s="161"/>
      <c r="C237" s="404" t="s">
        <v>81</v>
      </c>
      <c r="D237" s="429"/>
      <c r="E237" s="440"/>
      <c r="F237" s="406">
        <v>11.852499999999999</v>
      </c>
      <c r="G237" s="406">
        <v>84.68</v>
      </c>
      <c r="H237" s="426"/>
      <c r="I237" s="414">
        <v>97.730999999999995</v>
      </c>
      <c r="J237" s="100"/>
      <c r="K237" s="412"/>
      <c r="L237" s="100"/>
      <c r="M237" s="100"/>
      <c r="N237" s="100"/>
    </row>
    <row r="238" spans="2:14" s="97" customFormat="1" ht="14.1" customHeight="1" thickBot="1" x14ac:dyDescent="0.3">
      <c r="B238" s="161"/>
      <c r="C238" s="111" t="s">
        <v>94</v>
      </c>
      <c r="D238" s="427">
        <v>943</v>
      </c>
      <c r="E238" s="438">
        <v>1143</v>
      </c>
      <c r="F238" s="419">
        <f>SUM(F239:F240)</f>
        <v>0</v>
      </c>
      <c r="G238" s="403">
        <f>SUM(G239:G240)</f>
        <v>0</v>
      </c>
      <c r="H238" s="424">
        <f>E238-G238</f>
        <v>1143</v>
      </c>
      <c r="I238" s="403">
        <f>SUM(I239:I240)</f>
        <v>0</v>
      </c>
      <c r="J238" s="100"/>
      <c r="K238" s="412"/>
      <c r="L238" s="100"/>
      <c r="M238" s="100"/>
      <c r="N238" s="100"/>
    </row>
    <row r="239" spans="2:14" s="97" customFormat="1" ht="14.1" customHeight="1" thickBot="1" x14ac:dyDescent="0.3">
      <c r="B239" s="161"/>
      <c r="C239" s="404" t="s">
        <v>80</v>
      </c>
      <c r="D239" s="428"/>
      <c r="E239" s="439"/>
      <c r="F239" s="420"/>
      <c r="G239" s="405"/>
      <c r="H239" s="425"/>
      <c r="I239" s="405"/>
      <c r="J239" s="100"/>
      <c r="K239" s="412"/>
      <c r="L239" s="100"/>
      <c r="M239" s="100"/>
      <c r="N239" s="100"/>
    </row>
    <row r="240" spans="2:14" s="97" customFormat="1" ht="14.1" customHeight="1" thickBot="1" x14ac:dyDescent="0.3">
      <c r="B240" s="161"/>
      <c r="C240" s="404" t="s">
        <v>81</v>
      </c>
      <c r="D240" s="429"/>
      <c r="E240" s="440"/>
      <c r="F240" s="406"/>
      <c r="G240" s="406"/>
      <c r="H240" s="426"/>
      <c r="I240" s="414"/>
      <c r="J240" s="100"/>
      <c r="K240" s="412"/>
      <c r="L240" s="100"/>
      <c r="M240" s="100"/>
      <c r="N240" s="100"/>
    </row>
    <row r="241" spans="2:14" s="97" customFormat="1" ht="14.1" customHeight="1" thickBot="1" x14ac:dyDescent="0.3">
      <c r="B241" s="89"/>
      <c r="C241" s="109" t="s">
        <v>56</v>
      </c>
      <c r="D241" s="411"/>
      <c r="E241" s="421"/>
      <c r="F241" s="221"/>
      <c r="G241" s="221"/>
      <c r="H241" s="407"/>
      <c r="I241" s="415"/>
      <c r="J241" s="100"/>
      <c r="K241" s="413"/>
      <c r="L241" s="193"/>
      <c r="M241" s="193"/>
      <c r="N241" s="193"/>
    </row>
    <row r="242" spans="2:14" ht="16.5" thickBot="1" x14ac:dyDescent="0.3">
      <c r="B242" s="82"/>
      <c r="C242" s="112" t="s">
        <v>52</v>
      </c>
      <c r="D242" s="418">
        <f>SUM(D232:D241)</f>
        <v>3536</v>
      </c>
      <c r="E242" s="422">
        <f>SUM(E232:E241)</f>
        <v>4059</v>
      </c>
      <c r="F242" s="185">
        <f>F232+F235+F238+F241</f>
        <v>46.609499999999997</v>
      </c>
      <c r="G242" s="185">
        <f>G232+G235+G238+G241</f>
        <v>1870.3188500000001</v>
      </c>
      <c r="H242" s="408">
        <f>SUM(H232:H241)</f>
        <v>2188.6811499999999</v>
      </c>
      <c r="I242" s="416">
        <f>I232+I235+I238+I241</f>
        <v>2643.6558</v>
      </c>
      <c r="J242" s="118"/>
      <c r="K242" s="42"/>
      <c r="L242" s="118"/>
      <c r="M242" s="118"/>
      <c r="N242" s="118"/>
    </row>
    <row r="243" spans="2:14" s="70" customFormat="1" ht="9" customHeight="1" x14ac:dyDescent="0.25">
      <c r="B243" s="82"/>
      <c r="C243" s="65"/>
      <c r="D243" s="98"/>
      <c r="E243" s="98"/>
      <c r="F243" s="98"/>
      <c r="G243" s="98"/>
      <c r="H243" s="80"/>
      <c r="I243" s="80"/>
      <c r="J243" s="80"/>
      <c r="K243" s="120"/>
      <c r="L243" s="118"/>
      <c r="M243" s="118"/>
    </row>
    <row r="244" spans="2:14" ht="14.1" customHeight="1" thickBot="1" x14ac:dyDescent="0.3">
      <c r="B244" s="153"/>
      <c r="C244" s="154"/>
      <c r="D244" s="154"/>
      <c r="E244" s="154"/>
      <c r="F244" s="154"/>
      <c r="G244" s="104"/>
      <c r="H244" s="104"/>
      <c r="I244" s="154"/>
      <c r="J244" s="154"/>
      <c r="K244" s="155"/>
      <c r="L244" s="118"/>
      <c r="M244" s="118"/>
    </row>
    <row r="245" spans="2:14" ht="20.25" customHeight="1" thickTop="1" x14ac:dyDescent="0.25">
      <c r="B245" s="70"/>
      <c r="C245" s="70"/>
      <c r="D245" s="70"/>
      <c r="E245" s="70"/>
      <c r="F245" s="70"/>
      <c r="G245" s="70"/>
      <c r="H245" s="70"/>
      <c r="K245" s="70"/>
    </row>
    <row r="246" spans="2:14" ht="20.25" customHeight="1" x14ac:dyDescent="0.25"/>
    <row r="247" spans="2:14" ht="14.1" hidden="1" customHeight="1" x14ac:dyDescent="0.25"/>
    <row r="248" spans="2:14" ht="14.1" hidden="1" customHeight="1" x14ac:dyDescent="0.25"/>
    <row r="249" spans="2:14" ht="14.1" hidden="1" customHeight="1" x14ac:dyDescent="0.25">
      <c r="G249" s="64"/>
    </row>
    <row r="250" spans="2:14" ht="14.1" hidden="1" customHeight="1" x14ac:dyDescent="0.25">
      <c r="F250" s="64"/>
    </row>
    <row r="251" spans="2:14" ht="14.1" hidden="1" customHeight="1" x14ac:dyDescent="0.25"/>
    <row r="252" spans="2:14" ht="14.1" hidden="1" customHeight="1" x14ac:dyDescent="0.25"/>
    <row r="253" spans="2:14" ht="14.1" hidden="1" customHeight="1" x14ac:dyDescent="0.25"/>
    <row r="254" spans="2:14" ht="14.1" hidden="1" customHeight="1" x14ac:dyDescent="0.25"/>
    <row r="255" spans="2:14" ht="14.1" hidden="1" customHeight="1" x14ac:dyDescent="0.25"/>
    <row r="256" spans="2:14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5" hidden="1" customHeight="1" x14ac:dyDescent="0.25"/>
    <row r="355" ht="15" hidden="1" customHeight="1" x14ac:dyDescent="0.25"/>
    <row r="356" ht="15" hidden="1" customHeight="1" x14ac:dyDescent="0.25"/>
    <row r="357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4">
    <mergeCell ref="C147:D147"/>
    <mergeCell ref="B203:K203"/>
    <mergeCell ref="C195:D195"/>
    <mergeCell ref="B193:K193"/>
    <mergeCell ref="C49:D49"/>
    <mergeCell ref="C165:D165"/>
    <mergeCell ref="E165:F165"/>
    <mergeCell ref="G165:H165"/>
    <mergeCell ref="B174:K174"/>
    <mergeCell ref="C107:D107"/>
    <mergeCell ref="E107:F107"/>
    <mergeCell ref="G107:H107"/>
    <mergeCell ref="B115:K115"/>
    <mergeCell ref="B163:K163"/>
    <mergeCell ref="D57:D58"/>
    <mergeCell ref="G57:G58"/>
    <mergeCell ref="B47:K47"/>
    <mergeCell ref="B105:K105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B2:K2"/>
    <mergeCell ref="B7:K7"/>
    <mergeCell ref="C9:D9"/>
    <mergeCell ref="E9:F9"/>
    <mergeCell ref="G9:H9"/>
    <mergeCell ref="H235:H237"/>
    <mergeCell ref="H238:H240"/>
    <mergeCell ref="D235:D237"/>
    <mergeCell ref="D238:D240"/>
    <mergeCell ref="B221:K221"/>
    <mergeCell ref="C223:D223"/>
    <mergeCell ref="B229:K229"/>
    <mergeCell ref="D232:D234"/>
    <mergeCell ref="H232:H234"/>
    <mergeCell ref="E232:E234"/>
    <mergeCell ref="E235:E237"/>
    <mergeCell ref="E238:E240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23
&amp;"-,Normal"&amp;11(iht. motatte landings- og sluttsedler fra fiskesalgslagene; alle tallstørrelser i hele tonn)&amp;R11.06.2019
</oddHeader>
    <oddFooter>&amp;LFiskeridirektoratet&amp;CReguleringsseksjonen&amp;RKjetil Gramstad</oddFooter>
  </headerFooter>
  <rowBreaks count="2" manualBreakCount="2">
    <brk id="68" max="16383" man="1"/>
    <brk id="14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Rekneark</vt:lpstr>
      </vt:variant>
      <vt:variant>
        <vt:i4>1</vt:i4>
      </vt:variant>
    </vt:vector>
  </HeadingPairs>
  <TitlesOfParts>
    <vt:vector size="1" baseType="lpstr">
      <vt:lpstr>UKE_23_2019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Borgny Brørvik</cp:lastModifiedBy>
  <cp:lastPrinted>2019-02-07T13:06:36Z</cp:lastPrinted>
  <dcterms:created xsi:type="dcterms:W3CDTF">2011-07-06T12:13:20Z</dcterms:created>
  <dcterms:modified xsi:type="dcterms:W3CDTF">2019-06-11T08:24:30Z</dcterms:modified>
</cp:coreProperties>
</file>