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mjo\AppData\Local\Microsoft\Windows\Temporary Internet Files\Content.Outlook\HAV9QBU9\"/>
    </mc:Choice>
  </mc:AlternateContent>
  <bookViews>
    <workbookView xWindow="0" yWindow="0" windowWidth="28800" windowHeight="13020" tabRatio="413"/>
  </bookViews>
  <sheets>
    <sheet name="UKE_12_2016" sheetId="1" r:id="rId1"/>
  </sheets>
  <definedNames>
    <definedName name="Z_14D440E4_F18A_4F78_9989_38C1B133222D_.wvu.Cols" localSheetId="0" hidden="1">UKE_12_2016!#REF!</definedName>
    <definedName name="Z_14D440E4_F18A_4F78_9989_38C1B133222D_.wvu.PrintArea" localSheetId="0" hidden="1">UKE_12_2016!$B$1:$M$213</definedName>
    <definedName name="Z_14D440E4_F18A_4F78_9989_38C1B133222D_.wvu.Rows" localSheetId="0" hidden="1">UKE_12_2016!$325:$1048576,UKE_12_2016!$214:$324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0" i="1" l="1"/>
  <c r="E130" i="1"/>
  <c r="J32" i="1"/>
  <c r="E125" i="1" l="1"/>
  <c r="H60" i="1" l="1"/>
  <c r="H40" i="1" l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F66" i="1" s="1"/>
  <c r="H160" i="1" l="1"/>
  <c r="G210" i="1" l="1"/>
  <c r="E210" i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H138" i="1"/>
  <c r="G60" i="1"/>
  <c r="G124" i="1" l="1"/>
  <c r="G138" i="1" s="1"/>
  <c r="F138" i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<sst xmlns="http://schemas.openxmlformats.org/spreadsheetml/2006/main" count="227" uniqueCount="111">
  <si>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</si>
  <si>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</si>
  <si>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</si>
  <si>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</si>
  <si>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</si>
  <si>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</si>
  <si>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</si>
  <si>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</si>
  <si>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</si>
  <si>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</si>
  <si>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</si>
  <si>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</si>
  <si>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</si>
  <si>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</si>
  <si>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</si>
  <si>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</si>
  <si>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</si>
  <si>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</si>
  <si>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</si>
  <si>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</si>
  <si>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</si>
  <si>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</si>
  <si>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</si>
  <si>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</si>
  <si>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</si>
  <si>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</si>
  <si>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</si>
  <si>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</si>
  <si>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</si>
  <si>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</si>
  <si>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</si>
  <si>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</si>
  <si>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</si>
  <si>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</si>
  <si>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</si>
  <si>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</si>
  <si>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</si>
  <si>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</si>
  <si>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</si>
  <si>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</si>
  <si>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</si>
  <si>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</si>
  <si>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</si>
  <si>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</si>
  <si>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</si>
  <si>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</si>
  <si>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</si>
  <si>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</si>
  <si>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</si>
  <si>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</si>
  <si>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</si>
  <si>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</si>
  <si>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</si>
  <si>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</si>
  <si>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</si>
  <si>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</si>
  <si>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</si>
  <si>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</si>
  <si>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</si>
  <si>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</si>
  <si>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</si>
  <si>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</si>
  <si>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</si>
  <si>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</si>
  <si>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</si>
  <si>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</si>
  <si>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</si>
  <si>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</si>
  <si>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</si>
  <si>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</si>
  <si>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</si>
  <si>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</si>
  <si>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</si>
  <si>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</si>
  <si>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</si>
  <si>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</si>
  <si>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</si>
  <si>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</si>
  <si>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</si>
  <si>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</si>
  <si>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</si>
  <si>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</si>
  <si>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</si>
  <si>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</si>
  <si>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</si>
  <si>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</si>
  <si>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</si>
  <si>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</si>
  <si>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</si>
  <si>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</si>
  <si>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</si>
  <si>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</si>
  <si>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</si>
  <si>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</si>
  <si>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</si>
  <si>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</si>
  <si>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</si>
  <si>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</si>
  <si>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</si>
  <si>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</si>
  <si>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</si>
  <si>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</si>
  <si>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</si>
  <si>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</si>
  <si>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</si>
  <si>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r>
      <t>2</t>
    </r>
    <r>
      <rPr>
        <sz val="9"/>
        <color theme="1"/>
        <rFont val="Calibri"/>
        <family val="2"/>
      </rPr>
      <t xml:space="preserve"> Registrert rekreasjonsfiske utgjør 147 tonn, men det legges til grunn at hele avsetningen tas</t>
    </r>
  </si>
  <si>
    <t>LANDET KVANTUM UKE 12</t>
  </si>
  <si>
    <t>LANDET KVANTUM T.O.M UKE 12</t>
  </si>
  <si>
    <t>LANDET KVANTUM T.O.M. UKE 12 2015</t>
  </si>
  <si>
    <r>
      <t xml:space="preserve">3 </t>
    </r>
    <r>
      <rPr>
        <sz val="9"/>
        <color theme="1"/>
        <rFont val="Calibri"/>
        <family val="2"/>
      </rPr>
      <t>Registrert rekreasjonsfiske utgjør 481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</si>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</sst>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3" fontId="23" fillId="0" borderId="64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22" fillId="0" borderId="32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3" sqref="C3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61" t="s">
        <v>87</v>
      </c>
      <c r="C2" s="362"/>
      <c r="D2" s="362"/>
      <c r="E2" s="362"/>
      <c r="F2" s="362"/>
      <c r="G2" s="362"/>
      <c r="H2" s="362"/>
      <c r="I2" s="362"/>
      <c r="J2" s="362"/>
      <c r="K2" s="363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4"/>
      <c r="C7" s="365"/>
      <c r="D7" s="365"/>
      <c r="E7" s="365"/>
      <c r="F7" s="365"/>
      <c r="G7" s="365"/>
      <c r="H7" s="365"/>
      <c r="I7" s="365"/>
      <c r="J7" s="365"/>
      <c r="K7" s="366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67" t="s">
        <v>2</v>
      </c>
      <c r="D9" s="368"/>
      <c r="E9" s="367" t="s">
        <v>20</v>
      </c>
      <c r="F9" s="368"/>
      <c r="G9" s="367" t="s">
        <v>21</v>
      </c>
      <c r="H9" s="368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4">
        <v>130856</v>
      </c>
      <c r="G10" s="173" t="s">
        <v>26</v>
      </c>
      <c r="H10" s="274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67"/>
      <c r="F13" s="268"/>
      <c r="G13" s="175" t="s">
        <v>15</v>
      </c>
      <c r="H13" s="275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66"/>
      <c r="D17" s="266"/>
      <c r="E17" s="266"/>
      <c r="F17" s="266"/>
      <c r="G17" s="266"/>
      <c r="H17" s="266"/>
      <c r="I17" s="266"/>
      <c r="J17" s="214"/>
      <c r="K17" s="134"/>
      <c r="L17" s="125"/>
      <c r="M17" s="125"/>
    </row>
    <row r="18" spans="1:13" ht="21.75" customHeight="1" x14ac:dyDescent="0.25">
      <c r="B18" s="369" t="s">
        <v>8</v>
      </c>
      <c r="C18" s="370"/>
      <c r="D18" s="370"/>
      <c r="E18" s="370"/>
      <c r="F18" s="370"/>
      <c r="G18" s="370"/>
      <c r="H18" s="370"/>
      <c r="I18" s="370"/>
      <c r="J18" s="370"/>
      <c r="K18" s="371"/>
      <c r="L18" s="220"/>
      <c r="M18" s="220"/>
    </row>
    <row r="19" spans="1:13" ht="12" customHeight="1" thickBot="1" x14ac:dyDescent="0.3">
      <c r="B19" s="126"/>
      <c r="C19" s="269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3" t="s">
        <v>99</v>
      </c>
      <c r="F20" s="208" t="s">
        <v>106</v>
      </c>
      <c r="G20" s="208" t="s">
        <v>107</v>
      </c>
      <c r="H20" s="208" t="s">
        <v>100</v>
      </c>
      <c r="I20" s="208" t="s">
        <v>75</v>
      </c>
      <c r="J20" s="209" t="s">
        <v>108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5">
        <f>D23+D22</f>
        <v>130856</v>
      </c>
      <c r="E21" s="253">
        <f>E23+E22</f>
        <v>131808</v>
      </c>
      <c r="F21" s="253">
        <f>F23+F22</f>
        <v>494.81849999999997</v>
      </c>
      <c r="G21" s="253">
        <f>G22+G23</f>
        <v>28174.7255</v>
      </c>
      <c r="H21" s="253"/>
      <c r="I21" s="253">
        <f>I23+I22</f>
        <v>103633.2745</v>
      </c>
      <c r="J21" s="260">
        <f>J23+J22</f>
        <v>19974.280299999999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76">
        <v>130106</v>
      </c>
      <c r="E22" s="257">
        <v>131058</v>
      </c>
      <c r="F22" s="257">
        <v>494.81849999999997</v>
      </c>
      <c r="G22" s="257">
        <v>27719.294000000002</v>
      </c>
      <c r="H22" s="257"/>
      <c r="I22" s="257">
        <f>E22-G22</f>
        <v>103338.70600000001</v>
      </c>
      <c r="J22" s="261">
        <v>19663.7173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77">
        <v>750</v>
      </c>
      <c r="E23" s="258">
        <v>750</v>
      </c>
      <c r="F23" s="258"/>
      <c r="G23" s="258">
        <v>455.43150000000003</v>
      </c>
      <c r="H23" s="258"/>
      <c r="I23" s="258">
        <f>E23-G23</f>
        <v>294.56849999999997</v>
      </c>
      <c r="J23" s="262">
        <v>310.56299999999999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5">
        <f>D32+D31+D25</f>
        <v>265677</v>
      </c>
      <c r="E24" s="253">
        <f>E32+E31+E25</f>
        <v>259104</v>
      </c>
      <c r="F24" s="253">
        <f>F32+F31+F25</f>
        <v>14472.142600000001</v>
      </c>
      <c r="G24" s="253">
        <f>G25+G31+G32</f>
        <v>158707.91605</v>
      </c>
      <c r="H24" s="253"/>
      <c r="I24" s="253">
        <f>I25+I31+I32</f>
        <v>100396.08395</v>
      </c>
      <c r="J24" s="260">
        <f>J25+J31+J32</f>
        <v>145110.84340000001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6">
        <f>D26+D27+D28+D29+D30</f>
        <v>206395</v>
      </c>
      <c r="E25" s="254">
        <f>E26+E27+E28+E29+E30</f>
        <v>200195</v>
      </c>
      <c r="F25" s="254">
        <f>F26+F27+F28+F29</f>
        <v>10898.301000000001</v>
      </c>
      <c r="G25" s="254">
        <f>G26+G27+G28+G29</f>
        <v>132404.60915</v>
      </c>
      <c r="H25" s="254"/>
      <c r="I25" s="254">
        <f>I26+I27+I28+I29+I30</f>
        <v>67790.390849999996</v>
      </c>
      <c r="J25" s="263">
        <f>J26+J27+J28+J29+J30</f>
        <v>124960.71070000001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1">
        <v>52313</v>
      </c>
      <c r="E26" s="249">
        <v>46287</v>
      </c>
      <c r="F26" s="249">
        <v>3619.3128000000002</v>
      </c>
      <c r="G26" s="249">
        <v>36182.144099999998</v>
      </c>
      <c r="H26" s="249"/>
      <c r="I26" s="249">
        <f>E26-G26+H26</f>
        <v>10104.855900000002</v>
      </c>
      <c r="J26" s="251">
        <v>34226.881099999999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1">
        <v>50250</v>
      </c>
      <c r="E27" s="249">
        <v>49199</v>
      </c>
      <c r="F27" s="249">
        <v>3065.5236</v>
      </c>
      <c r="G27" s="249">
        <v>38923.469700000001</v>
      </c>
      <c r="H27" s="249"/>
      <c r="I27" s="249">
        <f>E27-G27+H27</f>
        <v>10275.530299999999</v>
      </c>
      <c r="J27" s="251">
        <v>37507.216500000002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1">
        <v>51915</v>
      </c>
      <c r="E28" s="249">
        <v>54568</v>
      </c>
      <c r="F28" s="249">
        <v>2730.0933</v>
      </c>
      <c r="G28" s="249">
        <v>33701.51915</v>
      </c>
      <c r="H28" s="249"/>
      <c r="I28" s="249">
        <f>E28-G28+H28</f>
        <v>20866.48085</v>
      </c>
      <c r="J28" s="251">
        <v>32883.966849999997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1">
        <v>34717</v>
      </c>
      <c r="E29" s="249">
        <v>34829</v>
      </c>
      <c r="F29" s="249">
        <v>1483.3713</v>
      </c>
      <c r="G29" s="249">
        <v>23597.476200000001</v>
      </c>
      <c r="H29" s="249"/>
      <c r="I29" s="249">
        <f>E29-G29+H29</f>
        <v>11231.523799999999</v>
      </c>
      <c r="J29" s="251">
        <v>20342.646250000002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1">
        <v>17200</v>
      </c>
      <c r="E30" s="249">
        <v>15312</v>
      </c>
      <c r="F30" s="249"/>
      <c r="G30" s="249">
        <f>H26+H27+H28+H29</f>
        <v>0</v>
      </c>
      <c r="H30" s="249"/>
      <c r="I30" s="249">
        <f>E30-G30</f>
        <v>15312</v>
      </c>
      <c r="J30" s="251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6">
        <v>34033</v>
      </c>
      <c r="E31" s="254">
        <v>33876</v>
      </c>
      <c r="F31" s="254">
        <v>75.988500000000002</v>
      </c>
      <c r="G31" s="254">
        <v>8828.0046999999995</v>
      </c>
      <c r="H31" s="254"/>
      <c r="I31" s="254">
        <f>E31-G31</f>
        <v>25047.995300000002</v>
      </c>
      <c r="J31" s="263">
        <v>6810.5839999999998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6">
        <f>D33+D34</f>
        <v>25249</v>
      </c>
      <c r="E32" s="254">
        <f>E33+E34</f>
        <v>25033</v>
      </c>
      <c r="F32" s="254">
        <f>F33</f>
        <v>3497.8530999999998</v>
      </c>
      <c r="G32" s="254">
        <f>G33</f>
        <v>17475.302199999998</v>
      </c>
      <c r="H32" s="254"/>
      <c r="I32" s="254">
        <f>I33+I34</f>
        <v>7557.6978000000017</v>
      </c>
      <c r="J32" s="263">
        <f>J33</f>
        <v>13339.548699999999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1">
        <v>23149</v>
      </c>
      <c r="E33" s="249">
        <v>22933</v>
      </c>
      <c r="F33" s="249">
        <v>3497.8530999999998</v>
      </c>
      <c r="G33" s="249">
        <v>17475.302199999998</v>
      </c>
      <c r="H33" s="249"/>
      <c r="I33" s="249">
        <f>E33-G33+H33</f>
        <v>5457.6978000000017</v>
      </c>
      <c r="J33" s="251">
        <v>13339.548699999999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2">
        <v>2100</v>
      </c>
      <c r="E34" s="259">
        <v>2100</v>
      </c>
      <c r="F34" s="259"/>
      <c r="G34" s="259">
        <f>H33</f>
        <v>0</v>
      </c>
      <c r="H34" s="259"/>
      <c r="I34" s="259">
        <f t="shared" ref="I34:I39" si="0">E34-G34</f>
        <v>2100</v>
      </c>
      <c r="J34" s="264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5">
        <v>4000</v>
      </c>
      <c r="E35" s="250">
        <v>4000</v>
      </c>
      <c r="F35" s="250">
        <v>43.268999999999998</v>
      </c>
      <c r="G35" s="250">
        <v>842.77345000000003</v>
      </c>
      <c r="H35" s="250"/>
      <c r="I35" s="250">
        <f t="shared" si="0"/>
        <v>3157.2265499999999</v>
      </c>
      <c r="J35" s="252">
        <v>850.59299999999996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5">
        <v>707</v>
      </c>
      <c r="E36" s="250">
        <v>707</v>
      </c>
      <c r="F36" s="250">
        <v>19.9895</v>
      </c>
      <c r="G36" s="250">
        <v>282.39429999999999</v>
      </c>
      <c r="H36" s="250"/>
      <c r="I36" s="250">
        <f t="shared" si="0"/>
        <v>424.60570000000001</v>
      </c>
      <c r="J36" s="252">
        <v>194.68209999999999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5">
        <v>3000</v>
      </c>
      <c r="E37" s="250">
        <v>3000</v>
      </c>
      <c r="F37" s="250"/>
      <c r="G37" s="250"/>
      <c r="H37" s="250"/>
      <c r="I37" s="250">
        <f t="shared" si="0"/>
        <v>3000</v>
      </c>
      <c r="J37" s="252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5">
        <v>7000</v>
      </c>
      <c r="E38" s="250">
        <v>7000</v>
      </c>
      <c r="F38" s="250">
        <v>104.9568</v>
      </c>
      <c r="G38" s="250">
        <v>7000</v>
      </c>
      <c r="H38" s="250"/>
      <c r="I38" s="250">
        <f t="shared" si="0"/>
        <v>0</v>
      </c>
      <c r="J38" s="252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5"/>
      <c r="E39" s="250"/>
      <c r="F39" s="250">
        <v>40.620499999999083</v>
      </c>
      <c r="G39" s="250">
        <v>347.47949999998673</v>
      </c>
      <c r="H39" s="250"/>
      <c r="I39" s="250">
        <f t="shared" si="0"/>
        <v>-347.47949999998673</v>
      </c>
      <c r="J39" s="252">
        <v>347.22850000002654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15175.796899999999</v>
      </c>
      <c r="G40" s="211">
        <f>G21+G24+G35+G36+G37+G38+G39</f>
        <v>195355.28880000001</v>
      </c>
      <c r="H40" s="211">
        <f>H26+H27+H28+H29+H33</f>
        <v>0</v>
      </c>
      <c r="I40" s="211">
        <f>I21+I24+I35+I36+I37+I38+I39</f>
        <v>210263.71119999999</v>
      </c>
      <c r="J40" s="223">
        <f>J21+J24+J35+J36+J37+J38+J39</f>
        <v>173477.62730000002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104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109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4" t="s">
        <v>1</v>
      </c>
      <c r="C47" s="365"/>
      <c r="D47" s="365"/>
      <c r="E47" s="365"/>
      <c r="F47" s="365"/>
      <c r="G47" s="365"/>
      <c r="H47" s="365"/>
      <c r="I47" s="365"/>
      <c r="J47" s="365"/>
      <c r="K47" s="366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83" t="s">
        <v>2</v>
      </c>
      <c r="D49" s="384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78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78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78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78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79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69" t="s">
        <v>8</v>
      </c>
      <c r="C55" s="370"/>
      <c r="D55" s="370"/>
      <c r="E55" s="370"/>
      <c r="F55" s="370"/>
      <c r="G55" s="370"/>
      <c r="H55" s="370"/>
      <c r="I55" s="370"/>
      <c r="J55" s="370"/>
      <c r="K55" s="371"/>
      <c r="L55" s="220"/>
      <c r="M55" s="220"/>
    </row>
    <row r="56" spans="2:13" s="3" customFormat="1" ht="63.75" thickBot="1" x14ac:dyDescent="0.3">
      <c r="B56" s="149"/>
      <c r="C56" s="192" t="s">
        <v>19</v>
      </c>
      <c r="D56" s="210" t="s">
        <v>20</v>
      </c>
      <c r="E56" s="208" t="str">
        <f>F20</f>
        <v>LANDET KVANTUM UKE 12</v>
      </c>
      <c r="F56" s="208" t="str">
        <f>G20</f>
        <v>LANDET KVANTUM T.O.M UKE 12</v>
      </c>
      <c r="G56" s="208" t="str">
        <f>I20</f>
        <v>RESTKVOTER</v>
      </c>
      <c r="H56" s="209" t="str">
        <f>J20</f>
        <v>LANDET KVANTUM T.O.M. UKE 12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76"/>
      <c r="E57" s="255"/>
      <c r="F57" s="253">
        <v>49.299199999999999</v>
      </c>
      <c r="G57" s="381"/>
      <c r="H57" s="260">
        <v>83.366600000000005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77"/>
      <c r="E58" s="348"/>
      <c r="F58" s="280">
        <v>142.62</v>
      </c>
      <c r="G58" s="381"/>
      <c r="H58" s="349">
        <v>174.898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78"/>
      <c r="E59" s="348"/>
      <c r="F59" s="280">
        <v>13</v>
      </c>
      <c r="G59" s="382"/>
      <c r="H59" s="349">
        <v>37.293500000000002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5">
        <v>6600</v>
      </c>
      <c r="E60" s="255">
        <f>SUM(E61:E63)</f>
        <v>0</v>
      </c>
      <c r="F60" s="253">
        <f>F61+F62+F63</f>
        <v>15.059699999999999</v>
      </c>
      <c r="G60" s="237">
        <f>D60-F60</f>
        <v>6584.9403000000002</v>
      </c>
      <c r="H60" s="260">
        <f>H61+H62+H63</f>
        <v>10.144400000000001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1"/>
      <c r="E61" s="271"/>
      <c r="F61" s="249">
        <v>1.6919999999999999</v>
      </c>
      <c r="G61" s="249"/>
      <c r="H61" s="251">
        <v>1.4593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1"/>
      <c r="E62" s="271"/>
      <c r="F62" s="249">
        <v>4.3056999999999999</v>
      </c>
      <c r="G62" s="249"/>
      <c r="H62" s="251">
        <v>3.6979000000000002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2" t="s">
        <v>39</v>
      </c>
      <c r="D63" s="272"/>
      <c r="E63" s="272">
        <v>0</v>
      </c>
      <c r="F63" s="259">
        <v>9.0619999999999994</v>
      </c>
      <c r="G63" s="259"/>
      <c r="H63" s="264">
        <v>4.9871999999999996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5">
        <v>80</v>
      </c>
      <c r="E64" s="245"/>
      <c r="F64" s="250">
        <v>1</v>
      </c>
      <c r="G64" s="265">
        <f>D64-F64</f>
        <v>79</v>
      </c>
      <c r="H64" s="252">
        <v>4.4802</v>
      </c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3"/>
      <c r="E65" s="265"/>
      <c r="F65" s="265"/>
      <c r="G65" s="265"/>
      <c r="H65" s="350">
        <v>0.536200000000008</v>
      </c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8">
        <v>11205</v>
      </c>
      <c r="E66" s="215">
        <f>E57+E58+E59+E60+E64+E65</f>
        <v>0</v>
      </c>
      <c r="F66" s="215">
        <f>F57+F58+F59+F60+F64+F65</f>
        <v>220.97889999999998</v>
      </c>
      <c r="G66" s="215">
        <f>D66-F66</f>
        <v>10984.0211</v>
      </c>
      <c r="H66" s="212">
        <f>H57+H58+H59+H60+H64+H65</f>
        <v>310.71890000000002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79"/>
      <c r="D67" s="379"/>
      <c r="E67" s="379"/>
      <c r="F67" s="239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4" t="s">
        <v>1</v>
      </c>
      <c r="C72" s="365"/>
      <c r="D72" s="365"/>
      <c r="E72" s="365"/>
      <c r="F72" s="365"/>
      <c r="G72" s="365"/>
      <c r="H72" s="365"/>
      <c r="I72" s="365"/>
      <c r="J72" s="365"/>
      <c r="K72" s="366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67" t="s">
        <v>2</v>
      </c>
      <c r="D74" s="368"/>
      <c r="E74" s="367" t="s">
        <v>20</v>
      </c>
      <c r="F74" s="372"/>
      <c r="G74" s="367" t="s">
        <v>21</v>
      </c>
      <c r="H74" s="368"/>
      <c r="I74" s="164"/>
      <c r="J74" s="164"/>
      <c r="K74" s="122"/>
      <c r="L74" s="143"/>
      <c r="M74" s="143"/>
    </row>
    <row r="75" spans="2:13" ht="15" x14ac:dyDescent="0.25">
      <c r="B75" s="281"/>
      <c r="C75" s="173" t="s">
        <v>31</v>
      </c>
      <c r="D75" s="177">
        <v>118700</v>
      </c>
      <c r="E75" s="282" t="s">
        <v>5</v>
      </c>
      <c r="F75" s="274">
        <v>45610</v>
      </c>
      <c r="G75" s="283" t="s">
        <v>26</v>
      </c>
      <c r="H75" s="274">
        <v>13395</v>
      </c>
      <c r="I75" s="174"/>
      <c r="J75" s="174"/>
      <c r="K75" s="284"/>
      <c r="L75" s="332"/>
      <c r="M75" s="143"/>
    </row>
    <row r="76" spans="2:13" ht="15" x14ac:dyDescent="0.25">
      <c r="B76" s="281"/>
      <c r="C76" s="173" t="s">
        <v>3</v>
      </c>
      <c r="D76" s="177">
        <v>109700</v>
      </c>
      <c r="E76" s="285" t="s">
        <v>6</v>
      </c>
      <c r="F76" s="177">
        <v>74417</v>
      </c>
      <c r="G76" s="283" t="s">
        <v>64</v>
      </c>
      <c r="H76" s="177">
        <v>55069</v>
      </c>
      <c r="I76" s="174"/>
      <c r="J76" s="174"/>
      <c r="K76" s="284"/>
      <c r="L76" s="332"/>
      <c r="M76" s="143"/>
    </row>
    <row r="77" spans="2:13" ht="15.75" thickBot="1" x14ac:dyDescent="0.3">
      <c r="B77" s="281"/>
      <c r="C77" s="173" t="s">
        <v>32</v>
      </c>
      <c r="D77" s="177">
        <v>15600</v>
      </c>
      <c r="E77" s="175"/>
      <c r="F77" s="177"/>
      <c r="G77" s="283" t="s">
        <v>65</v>
      </c>
      <c r="H77" s="177">
        <v>5953</v>
      </c>
      <c r="I77" s="174"/>
      <c r="J77" s="174"/>
      <c r="K77" s="284"/>
      <c r="L77" s="332"/>
      <c r="M77" s="143"/>
    </row>
    <row r="78" spans="2:13" ht="14.1" customHeight="1" thickBot="1" x14ac:dyDescent="0.3">
      <c r="B78" s="281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86"/>
      <c r="L78" s="289"/>
      <c r="M78" s="125"/>
    </row>
    <row r="79" spans="2:13" ht="12" customHeight="1" x14ac:dyDescent="0.25">
      <c r="B79" s="281"/>
      <c r="C79" s="287" t="s">
        <v>90</v>
      </c>
      <c r="D79" s="216"/>
      <c r="E79" s="216"/>
      <c r="F79" s="216"/>
      <c r="G79" s="216"/>
      <c r="H79" s="216"/>
      <c r="I79" s="288"/>
      <c r="J79" s="289"/>
      <c r="K79" s="286"/>
      <c r="L79" s="289"/>
      <c r="M79" s="125"/>
    </row>
    <row r="80" spans="2:13" ht="14.25" customHeight="1" x14ac:dyDescent="0.25">
      <c r="B80" s="281"/>
      <c r="C80" s="380"/>
      <c r="D80" s="380"/>
      <c r="E80" s="380"/>
      <c r="F80" s="380"/>
      <c r="G80" s="380"/>
      <c r="H80" s="380"/>
      <c r="I80" s="288"/>
      <c r="J80" s="289"/>
      <c r="K80" s="286"/>
      <c r="L80" s="289"/>
      <c r="M80" s="125"/>
    </row>
    <row r="81" spans="1:13" ht="6" customHeight="1" thickBot="1" x14ac:dyDescent="0.3">
      <c r="B81" s="281"/>
      <c r="C81" s="380"/>
      <c r="D81" s="380"/>
      <c r="E81" s="380"/>
      <c r="F81" s="380"/>
      <c r="G81" s="380"/>
      <c r="H81" s="380"/>
      <c r="I81" s="289"/>
      <c r="J81" s="289"/>
      <c r="K81" s="286"/>
      <c r="L81" s="289"/>
      <c r="M81" s="125"/>
    </row>
    <row r="82" spans="1:13" ht="14.1" customHeight="1" x14ac:dyDescent="0.25">
      <c r="B82" s="373" t="s">
        <v>8</v>
      </c>
      <c r="C82" s="374"/>
      <c r="D82" s="374"/>
      <c r="E82" s="374"/>
      <c r="F82" s="374"/>
      <c r="G82" s="374"/>
      <c r="H82" s="374"/>
      <c r="I82" s="374"/>
      <c r="J82" s="374"/>
      <c r="K82" s="375"/>
      <c r="L82" s="333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12</v>
      </c>
      <c r="G84" s="208" t="str">
        <f>G20</f>
        <v>LANDET KVANTUM T.O.M UKE 12</v>
      </c>
      <c r="H84" s="208" t="str">
        <f>I20</f>
        <v>RESTKVOTER</v>
      </c>
      <c r="I84" s="209" t="str">
        <f>J20</f>
        <v>LANDET KVANTUM T.O.M. UKE 12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90" t="s">
        <v>16</v>
      </c>
      <c r="D85" s="255">
        <f>D87+D86</f>
        <v>44850</v>
      </c>
      <c r="E85" s="253">
        <f>E87+E86</f>
        <v>50182</v>
      </c>
      <c r="F85" s="253">
        <f>F87+F86</f>
        <v>663.43899999999996</v>
      </c>
      <c r="G85" s="253">
        <f>G86+G87</f>
        <v>13856.062199999998</v>
      </c>
      <c r="H85" s="253">
        <f>H86+H87</f>
        <v>36325.9378</v>
      </c>
      <c r="I85" s="260">
        <f>I86+I87</f>
        <v>7849.0897000000004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76">
        <v>44100</v>
      </c>
      <c r="E86" s="257">
        <v>49432</v>
      </c>
      <c r="F86" s="257">
        <v>663.43899999999996</v>
      </c>
      <c r="G86" s="257">
        <v>13708.062599999999</v>
      </c>
      <c r="H86" s="257">
        <f>E86-G86</f>
        <v>35723.937400000003</v>
      </c>
      <c r="I86" s="261">
        <v>7577.9237000000003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77">
        <v>750</v>
      </c>
      <c r="E87" s="258">
        <v>750</v>
      </c>
      <c r="F87" s="258"/>
      <c r="G87" s="258">
        <v>147.99959999999999</v>
      </c>
      <c r="H87" s="258">
        <f>E87-G87</f>
        <v>602.00040000000001</v>
      </c>
      <c r="I87" s="262">
        <v>271.166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91">
        <f t="shared" ref="D88:I88" si="1">D89+D95+D96</f>
        <v>73177</v>
      </c>
      <c r="E88" s="292">
        <f t="shared" si="1"/>
        <v>78334</v>
      </c>
      <c r="F88" s="292">
        <f t="shared" si="1"/>
        <v>987.25679999999988</v>
      </c>
      <c r="G88" s="292">
        <f t="shared" si="1"/>
        <v>22267.242699999999</v>
      </c>
      <c r="H88" s="292">
        <f>H89+H95+H96</f>
        <v>56066.757299999997</v>
      </c>
      <c r="I88" s="334">
        <f t="shared" si="1"/>
        <v>15168.154999999999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6">
        <f>D90+D91+D92+D93+D94</f>
        <v>54151</v>
      </c>
      <c r="E89" s="254">
        <f>E90+E91+E92+E93+E94</f>
        <v>58216</v>
      </c>
      <c r="F89" s="254">
        <f>F90+F91+F92+F93+F94</f>
        <v>729.70539999999994</v>
      </c>
      <c r="G89" s="254">
        <f>G90+G91+G92+G93+G94</f>
        <v>17907.219299999997</v>
      </c>
      <c r="H89" s="254">
        <f>H90+H91+H92+H93+H94</f>
        <v>40308.780700000003</v>
      </c>
      <c r="I89" s="263">
        <f>I90+I91+I92+I93</f>
        <v>11772.975299999998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1">
        <v>13579</v>
      </c>
      <c r="E90" s="249">
        <v>15166</v>
      </c>
      <c r="F90" s="249">
        <v>61.523600000000002</v>
      </c>
      <c r="G90" s="249">
        <v>2736.4645999999998</v>
      </c>
      <c r="H90" s="249">
        <f t="shared" ref="H90:H99" si="2">E90-G90</f>
        <v>12429.535400000001</v>
      </c>
      <c r="I90" s="251">
        <v>1922.7988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1">
        <v>12519</v>
      </c>
      <c r="E91" s="249">
        <v>12555</v>
      </c>
      <c r="F91" s="249">
        <v>200.53059999999999</v>
      </c>
      <c r="G91" s="249">
        <v>4357.3161</v>
      </c>
      <c r="H91" s="249">
        <f t="shared" si="2"/>
        <v>8197.6839</v>
      </c>
      <c r="I91" s="251">
        <v>2749.8658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1">
        <v>14204</v>
      </c>
      <c r="E92" s="249">
        <v>15865</v>
      </c>
      <c r="F92" s="249">
        <v>335.32389999999998</v>
      </c>
      <c r="G92" s="249">
        <v>5490.1638999999996</v>
      </c>
      <c r="H92" s="249">
        <f t="shared" si="2"/>
        <v>10374.8361</v>
      </c>
      <c r="I92" s="251">
        <v>3947.1858000000002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1">
        <v>7849</v>
      </c>
      <c r="E93" s="249">
        <v>8630</v>
      </c>
      <c r="F93" s="249">
        <v>132.32730000000001</v>
      </c>
      <c r="G93" s="249">
        <v>5323.2746999999999</v>
      </c>
      <c r="H93" s="249">
        <f t="shared" si="2"/>
        <v>3306.7253000000001</v>
      </c>
      <c r="I93" s="251">
        <v>3153.1248999999998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1">
        <v>6000</v>
      </c>
      <c r="E94" s="249">
        <v>6000</v>
      </c>
      <c r="F94" s="249"/>
      <c r="G94" s="249"/>
      <c r="H94" s="249">
        <f t="shared" si="2"/>
        <v>6000</v>
      </c>
      <c r="I94" s="251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6">
        <v>13172</v>
      </c>
      <c r="E95" s="254">
        <v>13660</v>
      </c>
      <c r="F95" s="254">
        <v>177.44579999999999</v>
      </c>
      <c r="G95" s="254">
        <v>3398.1107000000002</v>
      </c>
      <c r="H95" s="254">
        <f t="shared" si="2"/>
        <v>10261.889299999999</v>
      </c>
      <c r="I95" s="263">
        <v>2640.2550999999999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3" t="s">
        <v>65</v>
      </c>
      <c r="D96" s="294">
        <v>5854</v>
      </c>
      <c r="E96" s="295">
        <v>6458</v>
      </c>
      <c r="F96" s="295">
        <v>80.105599999999995</v>
      </c>
      <c r="G96" s="295">
        <v>961.91269999999997</v>
      </c>
      <c r="H96" s="295">
        <f t="shared" si="2"/>
        <v>5496.0873000000001</v>
      </c>
      <c r="I96" s="306">
        <v>754.92460000000005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5">
        <v>373</v>
      </c>
      <c r="E97" s="250">
        <v>373</v>
      </c>
      <c r="F97" s="250"/>
      <c r="G97" s="250">
        <v>23.089600000000001</v>
      </c>
      <c r="H97" s="250">
        <f t="shared" si="2"/>
        <v>349.91039999999998</v>
      </c>
      <c r="I97" s="252">
        <v>25.220099999999999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5">
        <v>300</v>
      </c>
      <c r="E98" s="250">
        <v>300</v>
      </c>
      <c r="F98" s="250">
        <v>1.0309999999999999</v>
      </c>
      <c r="G98" s="250">
        <v>300</v>
      </c>
      <c r="H98" s="250">
        <f t="shared" si="2"/>
        <v>0</v>
      </c>
      <c r="I98" s="252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296" t="s">
        <v>14</v>
      </c>
      <c r="D99" s="245"/>
      <c r="E99" s="250"/>
      <c r="F99" s="250"/>
      <c r="G99" s="250">
        <v>50.138400000003458</v>
      </c>
      <c r="H99" s="250">
        <f t="shared" si="2"/>
        <v>-50.138400000003458</v>
      </c>
      <c r="I99" s="252">
        <v>31.046500000000378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8">
        <f t="shared" ref="D100:I100" si="3">D85+D88+D97+D98+D99</f>
        <v>118700</v>
      </c>
      <c r="E100" s="238">
        <f t="shared" si="3"/>
        <v>129189</v>
      </c>
      <c r="F100" s="240">
        <f t="shared" si="3"/>
        <v>1651.7267999999999</v>
      </c>
      <c r="G100" s="240">
        <f t="shared" si="3"/>
        <v>36496.532899999998</v>
      </c>
      <c r="H100" s="240">
        <f>H85+H88+H97+H98+H99</f>
        <v>92692.46709999998</v>
      </c>
      <c r="I100" s="212">
        <f t="shared" si="3"/>
        <v>23373.511299999998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4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110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64" t="s">
        <v>1</v>
      </c>
      <c r="C107" s="365"/>
      <c r="D107" s="365"/>
      <c r="E107" s="365"/>
      <c r="F107" s="365"/>
      <c r="G107" s="365"/>
      <c r="H107" s="365"/>
      <c r="I107" s="365"/>
      <c r="J107" s="365"/>
      <c r="K107" s="366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67" t="s">
        <v>2</v>
      </c>
      <c r="D109" s="368"/>
      <c r="E109" s="367" t="s">
        <v>20</v>
      </c>
      <c r="F109" s="368"/>
      <c r="G109" s="367" t="s">
        <v>21</v>
      </c>
      <c r="H109" s="368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4">
        <v>44900</v>
      </c>
      <c r="G110" s="173" t="s">
        <v>26</v>
      </c>
      <c r="H110" s="274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69" t="s">
        <v>8</v>
      </c>
      <c r="C116" s="370"/>
      <c r="D116" s="370"/>
      <c r="E116" s="370"/>
      <c r="F116" s="370"/>
      <c r="G116" s="370"/>
      <c r="H116" s="370"/>
      <c r="I116" s="370"/>
      <c r="J116" s="370"/>
      <c r="K116" s="371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61.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12</v>
      </c>
      <c r="F118" s="208" t="str">
        <f>G20</f>
        <v>LANDET KVANTUM T.O.M UKE 12</v>
      </c>
      <c r="G118" s="208" t="str">
        <f>I20</f>
        <v>RESTKVOTER</v>
      </c>
      <c r="H118" s="209" t="str">
        <f>J20</f>
        <v>LANDET KVANTUM T.O.M. UKE 12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297" t="s">
        <v>16</v>
      </c>
      <c r="D119" s="255">
        <f>D120+D121+D122</f>
        <v>44900</v>
      </c>
      <c r="E119" s="253">
        <f>E120+E121+E122</f>
        <v>59.717500000000001</v>
      </c>
      <c r="F119" s="253">
        <f>F120+F121+F122</f>
        <v>8021.6283999999996</v>
      </c>
      <c r="G119" s="253">
        <f>G120+G121+G122</f>
        <v>36878.371599999999</v>
      </c>
      <c r="H119" s="260">
        <f>H120+H121+H122</f>
        <v>18311.723699999999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298" t="s">
        <v>12</v>
      </c>
      <c r="D120" s="276">
        <v>35920</v>
      </c>
      <c r="E120" s="257">
        <v>59.717500000000001</v>
      </c>
      <c r="F120" s="257">
        <v>5548.4210000000003</v>
      </c>
      <c r="G120" s="257">
        <f>D120-F120</f>
        <v>30371.578999999998</v>
      </c>
      <c r="H120" s="261">
        <v>16830.519799999998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298" t="s">
        <v>11</v>
      </c>
      <c r="D121" s="276">
        <v>8480</v>
      </c>
      <c r="E121" s="257"/>
      <c r="F121" s="257">
        <v>2473.2073999999998</v>
      </c>
      <c r="G121" s="257">
        <f>D121-F121</f>
        <v>6006.7926000000007</v>
      </c>
      <c r="H121" s="261">
        <v>1481.2039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299" t="s">
        <v>43</v>
      </c>
      <c r="D122" s="277">
        <v>500</v>
      </c>
      <c r="E122" s="258"/>
      <c r="F122" s="258"/>
      <c r="G122" s="258">
        <f>D122-F122</f>
        <v>500</v>
      </c>
      <c r="H122" s="262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300" t="s">
        <v>42</v>
      </c>
      <c r="D123" s="336">
        <v>30337</v>
      </c>
      <c r="E123" s="351"/>
      <c r="F123" s="351">
        <v>530.33299999999997</v>
      </c>
      <c r="G123" s="351">
        <f>D123-F123</f>
        <v>29806.667000000001</v>
      </c>
      <c r="H123" s="355">
        <v>2486.9778000000001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301" t="s">
        <v>17</v>
      </c>
      <c r="D124" s="245">
        <f>D125+D130+D133</f>
        <v>46113</v>
      </c>
      <c r="E124" s="250">
        <f>E125+E130+E133</f>
        <v>980.8143</v>
      </c>
      <c r="F124" s="250">
        <f>F133+F130+F125</f>
        <v>26056.2412</v>
      </c>
      <c r="G124" s="250">
        <f>D124-F124</f>
        <v>20056.7588</v>
      </c>
      <c r="H124" s="252">
        <f>H125+H130+H133</f>
        <v>22043.451999999997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2" t="s">
        <v>66</v>
      </c>
      <c r="D125" s="337">
        <f>D126+D127+D128+D129</f>
        <v>34585</v>
      </c>
      <c r="E125" s="352">
        <f>E126+E127+E128+E129</f>
        <v>467.4871</v>
      </c>
      <c r="F125" s="352">
        <f>F126+F127+F129+F128</f>
        <v>20560.8125</v>
      </c>
      <c r="G125" s="352">
        <f>G126+G127+G128+G129</f>
        <v>14024.1875</v>
      </c>
      <c r="H125" s="356">
        <f>H126+H127+H128+H129</f>
        <v>15956.785599999999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3" t="s">
        <v>22</v>
      </c>
      <c r="D126" s="271">
        <v>9788</v>
      </c>
      <c r="E126" s="249">
        <v>62.827100000000002</v>
      </c>
      <c r="F126" s="249">
        <v>3051.2046999999998</v>
      </c>
      <c r="G126" s="249">
        <f t="shared" ref="G126:G129" si="4">D126-F126</f>
        <v>6736.7952999999998</v>
      </c>
      <c r="H126" s="251">
        <v>2026.7524000000001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3" t="s">
        <v>23</v>
      </c>
      <c r="D127" s="271">
        <v>8992</v>
      </c>
      <c r="E127" s="249">
        <v>111.10599999999999</v>
      </c>
      <c r="F127" s="249">
        <v>6144.5891000000001</v>
      </c>
      <c r="G127" s="249">
        <f t="shared" si="4"/>
        <v>2847.4108999999999</v>
      </c>
      <c r="H127" s="251">
        <v>4826.1273000000001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3" t="s">
        <v>24</v>
      </c>
      <c r="D128" s="271">
        <v>8957</v>
      </c>
      <c r="E128" s="249">
        <v>183.994</v>
      </c>
      <c r="F128" s="249">
        <v>6873.2695999999996</v>
      </c>
      <c r="G128" s="249">
        <f t="shared" si="4"/>
        <v>2083.7304000000004</v>
      </c>
      <c r="H128" s="251">
        <v>4552.3375999999998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3" t="s">
        <v>25</v>
      </c>
      <c r="D129" s="271">
        <v>6848</v>
      </c>
      <c r="E129" s="249">
        <v>109.56</v>
      </c>
      <c r="F129" s="249">
        <v>4491.7491</v>
      </c>
      <c r="G129" s="249">
        <f t="shared" si="4"/>
        <v>2356.2509</v>
      </c>
      <c r="H129" s="251">
        <v>4551.5682999999999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4" t="s">
        <v>18</v>
      </c>
      <c r="D130" s="256">
        <f>D131+D132</f>
        <v>5072</v>
      </c>
      <c r="E130" s="254">
        <f>E131</f>
        <v>461.35039999999998</v>
      </c>
      <c r="F130" s="254">
        <f>F131+F132</f>
        <v>3170.4618999999998</v>
      </c>
      <c r="G130" s="254">
        <f>D130-F130</f>
        <v>1901.5381000000002</v>
      </c>
      <c r="H130" s="263">
        <f>H131+H132</f>
        <v>4223.3179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3" t="s">
        <v>44</v>
      </c>
      <c r="D131" s="338">
        <v>4572</v>
      </c>
      <c r="E131" s="353">
        <v>461.35039999999998</v>
      </c>
      <c r="F131" s="353">
        <v>3170.4618999999998</v>
      </c>
      <c r="G131" s="353"/>
      <c r="H131" s="357">
        <v>4223.3179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3" t="s">
        <v>45</v>
      </c>
      <c r="D132" s="338">
        <v>500</v>
      </c>
      <c r="E132" s="353"/>
      <c r="F132" s="353"/>
      <c r="G132" s="353"/>
      <c r="H132" s="357"/>
      <c r="I132" s="41"/>
      <c r="J132" s="41"/>
      <c r="K132" s="135"/>
      <c r="L132" s="164"/>
      <c r="M132" s="164"/>
    </row>
    <row r="133" spans="2:13" ht="15.75" thickBot="1" x14ac:dyDescent="0.3">
      <c r="B133" s="9"/>
      <c r="C133" s="305" t="s">
        <v>68</v>
      </c>
      <c r="D133" s="294">
        <v>6456</v>
      </c>
      <c r="E133" s="295">
        <v>51.976799999999997</v>
      </c>
      <c r="F133" s="295">
        <v>2324.9668000000001</v>
      </c>
      <c r="G133" s="295">
        <f>D133-F133</f>
        <v>4131.0331999999999</v>
      </c>
      <c r="H133" s="306">
        <v>1863.3485000000001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07" t="s">
        <v>13</v>
      </c>
      <c r="D134" s="339">
        <v>250</v>
      </c>
      <c r="E134" s="354"/>
      <c r="F134" s="354">
        <v>5.0244</v>
      </c>
      <c r="G134" s="354">
        <f>D134-F134</f>
        <v>244.97559999999999</v>
      </c>
      <c r="H134" s="358">
        <v>4.0895000000000001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301" t="s">
        <v>74</v>
      </c>
      <c r="D135" s="245">
        <v>2000</v>
      </c>
      <c r="E135" s="250">
        <v>4.1977000000000002</v>
      </c>
      <c r="F135" s="250">
        <v>2000</v>
      </c>
      <c r="G135" s="250">
        <f>D135-F135</f>
        <v>0</v>
      </c>
      <c r="H135" s="252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301" t="s">
        <v>46</v>
      </c>
      <c r="D136" s="245">
        <v>350</v>
      </c>
      <c r="E136" s="250"/>
      <c r="F136" s="250"/>
      <c r="G136" s="250">
        <f>D136-F136</f>
        <v>350</v>
      </c>
      <c r="H136" s="252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3"/>
      <c r="E137" s="265"/>
      <c r="F137" s="265">
        <v>11.406599999994796</v>
      </c>
      <c r="G137" s="265">
        <f>D137-F137</f>
        <v>-11.406599999994796</v>
      </c>
      <c r="H137" s="350">
        <v>28.561300000001211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8">
        <f>D119+D123+D124+D134+D135+D136+D137</f>
        <v>123950</v>
      </c>
      <c r="E138" s="215">
        <f>E119+E123+E124+E134+E135+E136+E137</f>
        <v>1044.7294999999999</v>
      </c>
      <c r="F138" s="215">
        <f>F119+F123+F124+F134+F135+F136+F137</f>
        <v>36624.633600000001</v>
      </c>
      <c r="G138" s="215">
        <f>G119+G123+G124+G134+G135+G136+G137</f>
        <v>87325.366399999999</v>
      </c>
      <c r="H138" s="212">
        <f>H119+H123+H124+H134+H135+H136+H137</f>
        <v>44874.804300000003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105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83" t="s">
        <v>2</v>
      </c>
      <c r="D147" s="384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08" t="s">
        <v>60</v>
      </c>
      <c r="D148" s="309">
        <v>17600</v>
      </c>
      <c r="E148" s="310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11" t="s">
        <v>93</v>
      </c>
      <c r="D149" s="312">
        <v>8400</v>
      </c>
      <c r="E149" s="310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13" t="s">
        <v>94</v>
      </c>
      <c r="D150" s="312">
        <v>4000</v>
      </c>
      <c r="E150" s="310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14" t="s">
        <v>35</v>
      </c>
      <c r="D151" s="315">
        <f>SUM(D148:D150)</f>
        <v>30000</v>
      </c>
      <c r="E151" s="310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16" t="s">
        <v>80</v>
      </c>
      <c r="D152" s="317"/>
      <c r="E152" s="317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16" t="s">
        <v>92</v>
      </c>
      <c r="D153" s="317"/>
      <c r="E153" s="317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63.75" thickBot="1" x14ac:dyDescent="0.3">
      <c r="B156" s="126"/>
      <c r="C156" s="113" t="s">
        <v>19</v>
      </c>
      <c r="D156" s="120" t="s">
        <v>20</v>
      </c>
      <c r="E156" s="73" t="str">
        <f>F20</f>
        <v>LANDET KVANTUM UKE 12</v>
      </c>
      <c r="F156" s="73" t="str">
        <f>G20</f>
        <v>LANDET KVANTUM T.O.M UKE 12</v>
      </c>
      <c r="G156" s="73" t="str">
        <f>I20</f>
        <v>RESTKVOTER</v>
      </c>
      <c r="H156" s="96" t="str">
        <f>J20</f>
        <v>LANDET KVANTUM T.O.M. UKE 12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0.57699999999999996</v>
      </c>
      <c r="F157" s="197">
        <v>267.6422</v>
      </c>
      <c r="G157" s="197">
        <f>D157-F157</f>
        <v>17219.357800000002</v>
      </c>
      <c r="H157" s="235">
        <v>173.9923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>
        <v>2</v>
      </c>
      <c r="G158" s="197">
        <f>D158-F158</f>
        <v>98</v>
      </c>
      <c r="H158" s="235">
        <v>1</v>
      </c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0.57699999999999996</v>
      </c>
      <c r="F160" s="199">
        <f>SUM(F157:F159)</f>
        <v>269.6422</v>
      </c>
      <c r="G160" s="199">
        <f>D160-F160</f>
        <v>17330.357800000002</v>
      </c>
      <c r="H160" s="222">
        <f>SUM(H157:H159)</f>
        <v>174.9923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388" t="s">
        <v>1</v>
      </c>
      <c r="C163" s="389"/>
      <c r="D163" s="389"/>
      <c r="E163" s="389"/>
      <c r="F163" s="389"/>
      <c r="G163" s="389"/>
      <c r="H163" s="389"/>
      <c r="I163" s="389"/>
      <c r="J163" s="389"/>
      <c r="K163" s="390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83" t="s">
        <v>2</v>
      </c>
      <c r="D165" s="384"/>
      <c r="E165" s="383" t="s">
        <v>58</v>
      </c>
      <c r="F165" s="384"/>
      <c r="G165" s="383" t="s">
        <v>59</v>
      </c>
      <c r="H165" s="384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08" t="s">
        <v>60</v>
      </c>
      <c r="D166" s="318">
        <v>33532</v>
      </c>
      <c r="E166" s="319" t="s">
        <v>5</v>
      </c>
      <c r="F166" s="320">
        <v>20022</v>
      </c>
      <c r="G166" s="311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11" t="s">
        <v>48</v>
      </c>
      <c r="D167" s="321">
        <v>32164</v>
      </c>
      <c r="E167" s="322" t="s">
        <v>49</v>
      </c>
      <c r="F167" s="323">
        <v>8000</v>
      </c>
      <c r="G167" s="311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11"/>
      <c r="D168" s="321"/>
      <c r="E168" s="322" t="s">
        <v>42</v>
      </c>
      <c r="F168" s="323">
        <v>5500</v>
      </c>
      <c r="G168" s="311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11"/>
      <c r="D169" s="321"/>
      <c r="E169" s="322"/>
      <c r="F169" s="323"/>
      <c r="G169" s="311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24">
        <f>SUM(D166:D169)</f>
        <v>65696</v>
      </c>
      <c r="E170" s="325" t="s">
        <v>62</v>
      </c>
      <c r="F170" s="324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87" t="s">
        <v>97</v>
      </c>
      <c r="D171" s="322"/>
      <c r="E171" s="322"/>
      <c r="F171" s="322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26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385" t="s">
        <v>8</v>
      </c>
      <c r="C174" s="386"/>
      <c r="D174" s="386"/>
      <c r="E174" s="386"/>
      <c r="F174" s="386"/>
      <c r="G174" s="386"/>
      <c r="H174" s="386"/>
      <c r="I174" s="386"/>
      <c r="J174" s="386"/>
      <c r="K174" s="387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63.75" thickBot="1" x14ac:dyDescent="0.3">
      <c r="A176" s="3"/>
      <c r="B176" s="30"/>
      <c r="C176" s="113" t="s">
        <v>19</v>
      </c>
      <c r="D176" s="331" t="s">
        <v>20</v>
      </c>
      <c r="E176" s="241" t="str">
        <f>F20</f>
        <v>LANDET KVANTUM UKE 12</v>
      </c>
      <c r="F176" s="73" t="str">
        <f>G20</f>
        <v>LANDET KVANTUM T.O.M UKE 12</v>
      </c>
      <c r="G176" s="73" t="str">
        <f>I20</f>
        <v>RESTKVOTER</v>
      </c>
      <c r="H176" s="96" t="str">
        <f>J20</f>
        <v>LANDET KVANTUM T.O.M. UKE 12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6">
        <f>D178+D179+D180+D181</f>
        <v>20022</v>
      </c>
      <c r="E177" s="340">
        <f>E178+E179+E180+E181</f>
        <v>188.15870000000001</v>
      </c>
      <c r="F177" s="340">
        <f>F178+F179+F180+F181</f>
        <v>9748.8140000000003</v>
      </c>
      <c r="G177" s="340">
        <f>G178+G179+G180+G181</f>
        <v>10273.185999999998</v>
      </c>
      <c r="H177" s="344">
        <f>H178+H179+H180+H181</f>
        <v>14089.4954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35" t="s">
        <v>12</v>
      </c>
      <c r="D178" s="327">
        <v>10966</v>
      </c>
      <c r="E178" s="341">
        <v>186.9845</v>
      </c>
      <c r="F178" s="341">
        <v>8629.6998000000003</v>
      </c>
      <c r="G178" s="341">
        <f t="shared" ref="G178:G183" si="5">D178-F178</f>
        <v>2336.3001999999997</v>
      </c>
      <c r="H178" s="345">
        <v>11896.3249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27">
        <v>2854</v>
      </c>
      <c r="E179" s="341"/>
      <c r="F179" s="341">
        <v>113.47450000000001</v>
      </c>
      <c r="G179" s="341">
        <f t="shared" si="5"/>
        <v>2740.5255000000002</v>
      </c>
      <c r="H179" s="345">
        <v>1432.1021000000001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27">
        <v>1426</v>
      </c>
      <c r="E180" s="341">
        <v>1.1741999999999999</v>
      </c>
      <c r="F180" s="341">
        <v>985.51589999999999</v>
      </c>
      <c r="G180" s="341">
        <f t="shared" si="5"/>
        <v>440.48410000000001</v>
      </c>
      <c r="H180" s="345">
        <v>745.89580000000001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27">
        <v>4776</v>
      </c>
      <c r="E181" s="341">
        <v>0</v>
      </c>
      <c r="F181" s="341">
        <v>20.123799999999999</v>
      </c>
      <c r="G181" s="341">
        <f t="shared" si="5"/>
        <v>4755.8761999999997</v>
      </c>
      <c r="H181" s="345">
        <v>15.172599999999999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7">
        <v>5500</v>
      </c>
      <c r="E182" s="342"/>
      <c r="F182" s="342">
        <v>74.03</v>
      </c>
      <c r="G182" s="342">
        <f t="shared" si="5"/>
        <v>5425.97</v>
      </c>
      <c r="H182" s="346">
        <v>78.203699999999998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6">
        <v>8000</v>
      </c>
      <c r="E183" s="340">
        <v>8.7904</v>
      </c>
      <c r="F183" s="340">
        <v>1356.5640000000001</v>
      </c>
      <c r="G183" s="340">
        <f t="shared" si="5"/>
        <v>6643.4359999999997</v>
      </c>
      <c r="H183" s="344">
        <v>2440.0553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27"/>
      <c r="E184" s="341"/>
      <c r="F184" s="341">
        <v>830.80169999999998</v>
      </c>
      <c r="G184" s="341"/>
      <c r="H184" s="345">
        <v>1655.9496999999999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8"/>
      <c r="E185" s="343">
        <f>E183-E184</f>
        <v>8.7904</v>
      </c>
      <c r="F185" s="343">
        <f>F183-F184</f>
        <v>525.7623000000001</v>
      </c>
      <c r="G185" s="343"/>
      <c r="H185" s="347">
        <f>H183-H184</f>
        <v>784.10560000000009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28">
        <v>10</v>
      </c>
      <c r="E186" s="359"/>
      <c r="F186" s="359"/>
      <c r="G186" s="359">
        <f>D186-F186</f>
        <v>10</v>
      </c>
      <c r="H186" s="360">
        <v>2.7336999999999998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7"/>
      <c r="E187" s="342"/>
      <c r="F187" s="342">
        <v>21</v>
      </c>
      <c r="G187" s="342">
        <f>D187-F187</f>
        <v>-21</v>
      </c>
      <c r="H187" s="346">
        <v>12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00">
        <f>D177+D182+D183+D186</f>
        <v>33532</v>
      </c>
      <c r="E188" s="215">
        <f>E177+E182+E183+E186+E187</f>
        <v>196.94910000000002</v>
      </c>
      <c r="F188" s="215">
        <f>F177+F182+F183+F186+F187</f>
        <v>11200.408000000001</v>
      </c>
      <c r="G188" s="215">
        <f>G177+G182+G183+G186+G187</f>
        <v>22331.591999999997</v>
      </c>
      <c r="H188" s="212">
        <f>H177+H182+H183+H186+H187</f>
        <v>16622.488099999999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388" t="s">
        <v>1</v>
      </c>
      <c r="C193" s="389"/>
      <c r="D193" s="389"/>
      <c r="E193" s="389"/>
      <c r="F193" s="389"/>
      <c r="G193" s="389"/>
      <c r="H193" s="389"/>
      <c r="I193" s="389"/>
      <c r="J193" s="389"/>
      <c r="K193" s="390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83" t="s">
        <v>2</v>
      </c>
      <c r="D195" s="384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08" t="s">
        <v>76</v>
      </c>
      <c r="D196" s="309">
        <v>6025</v>
      </c>
      <c r="E196" s="329"/>
      <c r="F196" s="270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11" t="s">
        <v>77</v>
      </c>
      <c r="D197" s="312">
        <v>31282</v>
      </c>
      <c r="E197" s="329"/>
      <c r="F197" s="270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13" t="s">
        <v>32</v>
      </c>
      <c r="D198" s="312">
        <v>382</v>
      </c>
      <c r="E198" s="329"/>
      <c r="F198" s="270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14" t="s">
        <v>35</v>
      </c>
      <c r="D199" s="315">
        <f>SUM(D196:D198)</f>
        <v>37689</v>
      </c>
      <c r="E199" s="329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30" t="s">
        <v>86</v>
      </c>
      <c r="D200" s="322"/>
      <c r="E200" s="322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26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26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385" t="s">
        <v>8</v>
      </c>
      <c r="C203" s="386"/>
      <c r="D203" s="386"/>
      <c r="E203" s="386"/>
      <c r="F203" s="386"/>
      <c r="G203" s="386"/>
      <c r="H203" s="386"/>
      <c r="I203" s="386"/>
      <c r="J203" s="386"/>
      <c r="K203" s="387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12</v>
      </c>
      <c r="F205" s="73" t="str">
        <f>G20</f>
        <v>LANDET KVANTUM T.O.M UKE 12</v>
      </c>
      <c r="G205" s="73" t="str">
        <f>I20</f>
        <v>RESTKVOTER</v>
      </c>
      <c r="H205" s="96" t="str">
        <f>J20</f>
        <v>LANDET KVANTUM T.O.M. UKE 12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1.3712</v>
      </c>
      <c r="F206" s="197">
        <v>417.42250000000001</v>
      </c>
      <c r="G206" s="197"/>
      <c r="H206" s="235">
        <v>288.55779999999999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17.1065</v>
      </c>
      <c r="F207" s="197">
        <v>545.25040000000001</v>
      </c>
      <c r="G207" s="197"/>
      <c r="H207" s="235">
        <v>488.92520000000002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>
        <v>5.8514999999999997</v>
      </c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>
        <v>1</v>
      </c>
      <c r="F209" s="198">
        <v>7</v>
      </c>
      <c r="G209" s="198"/>
      <c r="H209" s="236">
        <v>16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19.477699999999999</v>
      </c>
      <c r="F210" s="199">
        <f>SUM(F206:F209)</f>
        <v>969.67290000000003</v>
      </c>
      <c r="G210" s="199">
        <f>D210-F210</f>
        <v>5055.3271000000004</v>
      </c>
      <c r="H210" s="222">
        <f>H206+H207+H208+H209</f>
        <v>799.33449999999993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12
&amp;"-,Normal"&amp;11(iht. motatte landings- og sluttsedler fra fiskesalgslagene; alle tallstørrelser i hele tonn)&amp;R29.3.2016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UKE_12_2016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2016-03-29T10:55:19Z</cp:lastPrinted>
  <dcterms:created xsi:type="dcterms:W3CDTF">2011-07-06T12:13:20Z</dcterms:created>
  <dcterms:modified xsi:type="dcterms:W3CDTF">2016-03-29T11:05:30Z</dcterms:modified>
</cp:coreProperties>
</file>