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 Nettfisken\Nettfisken\"/>
    </mc:Choice>
  </mc:AlternateContent>
  <bookViews>
    <workbookView xWindow="0" yWindow="0" windowWidth="28800" windowHeight="12435" tabRatio="413"/>
  </bookViews>
  <sheets>
    <sheet name="UKE_13_2017" sheetId="1" r:id="rId1"/>
  </sheets>
  <definedNames>
    <definedName name="Z_14D440E4_F18A_4F78_9989_38C1B133222D_.wvu.Cols" localSheetId="0" hidden="1">UKE_13_2017!#REF!</definedName>
    <definedName name="Z_14D440E4_F18A_4F78_9989_38C1B133222D_.wvu.PrintArea" localSheetId="0" hidden="1">UKE_13_2017!$B$1:$M$214</definedName>
    <definedName name="Z_14D440E4_F18A_4F78_9989_38C1B133222D_.wvu.Rows" localSheetId="0" hidden="1">UKE_13_2017!$326:$1048576,UKE_13_2017!$215:$325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H127" i="1" l="1"/>
  <c r="H98" i="1"/>
  <c r="G32" i="1" l="1"/>
  <c r="F32" i="1"/>
  <c r="J32" i="1" l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3" i="1"/>
  <c r="I30" i="1"/>
  <c r="I29" i="1"/>
  <c r="I28" i="1"/>
  <c r="I26" i="1"/>
  <c r="I23" i="1"/>
  <c r="I22" i="1"/>
  <c r="I31" i="1"/>
  <c r="I27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F124" i="1" s="1"/>
  <c r="E125" i="1"/>
  <c r="E124" i="1" s="1"/>
  <c r="D125" i="1"/>
  <c r="D124" i="1" s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G124" i="1" l="1"/>
  <c r="H124" i="1" s="1"/>
  <c r="H125" i="1"/>
  <c r="I138" i="1"/>
  <c r="G161" i="1"/>
  <c r="F138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H99" i="1" l="1"/>
  <c r="G24" i="1"/>
  <c r="G40" i="1" s="1"/>
  <c r="E99" i="1"/>
  <c r="G99" i="1"/>
  <c r="F24" i="1"/>
  <c r="F40" i="1" s="1"/>
  <c r="F99" i="1"/>
  <c r="J24" i="1"/>
  <c r="J40" i="1" s="1"/>
  <c r="I21" i="1"/>
  <c r="I40" i="1" s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<sst xmlns="http://schemas.openxmlformats.org/spreadsheetml/2006/main" count="225" uniqueCount="112">
  <si>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</si>
  <si>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</si>
  <si>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</si>
  <si>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</si>
  <si>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</si>
  <si>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</si>
  <si>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</si>
  <si>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</si>
  <si>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</si>
  <si>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</si>
  <si>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</si>
  <si>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</si>
  <si>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</si>
  <si>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</si>
  <si>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</si>
  <si>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</si>
  <si>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</si>
  <si>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</si>
  <si>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</si>
  <si>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</si>
  <si>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</si>
  <si>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</si>
  <si>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</si>
  <si>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</si>
  <si>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</si>
  <si>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</si>
  <si>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</si>
  <si>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</si>
  <si>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</si>
  <si>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</si>
  <si>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</si>
  <si>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</si>
  <si>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</si>
  <si>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</si>
  <si>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</si>
  <si>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</si>
  <si>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</si>
  <si>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</si>
  <si>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</si>
  <si>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</si>
  <si>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</si>
  <si>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</si>
  <si>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</si>
  <si>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</si>
  <si>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</si>
  <si>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</si>
  <si>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</si>
  <si>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</si>
  <si>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</si>
  <si>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</si>
  <si>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</si>
  <si>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</si>
  <si>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</si>
  <si>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</si>
  <si>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</si>
  <si>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</si>
  <si>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</si>
  <si>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</si>
  <si>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</si>
  <si>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</si>
  <si>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</si>
  <si>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</si>
  <si>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</si>
  <si>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</si>
  <si>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</si>
  <si>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</si>
  <si>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</si>
  <si>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</si>
  <si>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</si>
  <si>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</si>
  <si>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</si>
  <si>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</si>
  <si>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</si>
  <si>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</si>
  <si>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</si>
  <si>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</si>
  <si>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</si>
  <si>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</si>
  <si>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</si>
  <si>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</si>
  <si>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</si>
  <si>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</si>
  <si>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</si>
  <si>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</si>
  <si>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</si>
  <si>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</si>
  <si>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</si>
  <si>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</si>
  <si>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</si>
  <si>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</si>
  <si>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</si>
  <si>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</si>
  <si>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</si>
  <si>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</si>
  <si>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</si>
  <si>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</si>
  <si>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</si>
  <si>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</si>
  <si>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</si>
  <si>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</si>
  <si>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</si>
  <si>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</si>
  <si>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</si>
  <si>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</si>
  <si>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1.5.2017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</si>
  <si>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</si>
  <si>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t>LANDET KVANTUM UKE 13</t>
  </si>
  <si>
    <t>LANDET KVANTUM T.O.M UKE 13</t>
  </si>
  <si>
    <t>LANDET KVANTUM T.O.M. UKE 13 2016</t>
  </si>
  <si>
    <r>
      <t xml:space="preserve">3 </t>
    </r>
    <r>
      <rPr>
        <sz val="9"/>
        <color theme="1"/>
        <rFont val="Calibri"/>
        <family val="2"/>
      </rPr>
      <t>Registrert rekreasjonsfiske utgjør 585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</si>
  <si>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22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</si>
  <si>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93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</si>
</sst>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H198" sqref="H198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37" t="s">
        <v>88</v>
      </c>
      <c r="C2" s="438"/>
      <c r="D2" s="438"/>
      <c r="E2" s="438"/>
      <c r="F2" s="438"/>
      <c r="G2" s="438"/>
      <c r="H2" s="438"/>
      <c r="I2" s="438"/>
      <c r="J2" s="438"/>
      <c r="K2" s="439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2"/>
      <c r="C7" s="423"/>
      <c r="D7" s="423"/>
      <c r="E7" s="423"/>
      <c r="F7" s="423"/>
      <c r="G7" s="423"/>
      <c r="H7" s="423"/>
      <c r="I7" s="423"/>
      <c r="J7" s="423"/>
      <c r="K7" s="424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17" t="s">
        <v>2</v>
      </c>
      <c r="D9" s="418"/>
      <c r="E9" s="417" t="s">
        <v>20</v>
      </c>
      <c r="F9" s="418"/>
      <c r="G9" s="417" t="s">
        <v>21</v>
      </c>
      <c r="H9" s="418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25">
      <c r="B18" s="419" t="s">
        <v>8</v>
      </c>
      <c r="C18" s="420"/>
      <c r="D18" s="420"/>
      <c r="E18" s="420"/>
      <c r="F18" s="420"/>
      <c r="G18" s="420"/>
      <c r="H18" s="420"/>
      <c r="I18" s="420"/>
      <c r="J18" s="420"/>
      <c r="K18" s="421"/>
      <c r="L18" s="208"/>
      <c r="M18" s="208"/>
    </row>
    <row r="19" spans="1:13" ht="12" customHeight="1" thickBot="1" x14ac:dyDescent="0.3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106</v>
      </c>
      <c r="G20" s="344" t="s">
        <v>107</v>
      </c>
      <c r="H20" s="344" t="s">
        <v>84</v>
      </c>
      <c r="I20" s="344" t="s">
        <v>72</v>
      </c>
      <c r="J20" s="345" t="s">
        <v>108</v>
      </c>
      <c r="K20" s="117"/>
      <c r="L20" s="4"/>
      <c r="M20" s="4"/>
    </row>
    <row r="21" spans="1:13" ht="14.1" customHeight="1" x14ac:dyDescent="0.25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1103.6385</v>
      </c>
      <c r="G21" s="346">
        <f>G22+G23</f>
        <v>30499.071300000003</v>
      </c>
      <c r="H21" s="346"/>
      <c r="I21" s="346">
        <f>I23+I22</f>
        <v>100409.92869999999</v>
      </c>
      <c r="J21" s="347">
        <f>J23+J22</f>
        <v>32924.022100000002</v>
      </c>
      <c r="K21" s="129"/>
      <c r="L21" s="158"/>
      <c r="M21" s="158"/>
    </row>
    <row r="22" spans="1:13" ht="14.1" customHeight="1" x14ac:dyDescent="0.25">
      <c r="B22" s="120"/>
      <c r="C22" s="269" t="s">
        <v>12</v>
      </c>
      <c r="D22" s="328">
        <v>129040</v>
      </c>
      <c r="E22" s="348">
        <v>130159</v>
      </c>
      <c r="F22" s="348">
        <v>1095.309</v>
      </c>
      <c r="G22" s="348">
        <v>30221.500800000002</v>
      </c>
      <c r="H22" s="348"/>
      <c r="I22" s="348">
        <f>E22-G22</f>
        <v>99937.499199999991</v>
      </c>
      <c r="J22" s="349">
        <v>32465.479599999999</v>
      </c>
      <c r="K22" s="129"/>
      <c r="L22" s="158"/>
      <c r="M22" s="158"/>
    </row>
    <row r="23" spans="1:13" ht="14.1" customHeight="1" thickBot="1" x14ac:dyDescent="0.3">
      <c r="B23" s="120"/>
      <c r="C23" s="270" t="s">
        <v>11</v>
      </c>
      <c r="D23" s="342">
        <v>750</v>
      </c>
      <c r="E23" s="350">
        <v>750</v>
      </c>
      <c r="F23" s="350">
        <v>8.3294999999999995</v>
      </c>
      <c r="G23" s="350">
        <v>277.57049999999998</v>
      </c>
      <c r="H23" s="350"/>
      <c r="I23" s="348">
        <f>E23-G23</f>
        <v>472.42950000000002</v>
      </c>
      <c r="J23" s="351">
        <v>458.54250000000002</v>
      </c>
      <c r="K23" s="129"/>
      <c r="L23" s="158"/>
      <c r="M23" s="158"/>
    </row>
    <row r="24" spans="1:13" ht="14.1" customHeight="1" x14ac:dyDescent="0.25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15355.499099999999</v>
      </c>
      <c r="G24" s="346">
        <f>G25+G31+G32</f>
        <v>163802.49089999998</v>
      </c>
      <c r="H24" s="346"/>
      <c r="I24" s="346">
        <f>I25+I31+I32</f>
        <v>105127.50910000001</v>
      </c>
      <c r="J24" s="347">
        <f>J25+J31+J32</f>
        <v>171165.69525000002</v>
      </c>
      <c r="K24" s="129"/>
      <c r="L24" s="158"/>
      <c r="M24" s="158"/>
    </row>
    <row r="25" spans="1:13" ht="15" customHeight="1" x14ac:dyDescent="0.25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12214.243399999999</v>
      </c>
      <c r="G25" s="352">
        <f>G26+G27+G28+G29</f>
        <v>136606.0961</v>
      </c>
      <c r="H25" s="352"/>
      <c r="I25" s="352">
        <f>I26+I27+I28+I29+I30</f>
        <v>75554.903900000005</v>
      </c>
      <c r="J25" s="353">
        <f>J26+J27+J28+J29+J30</f>
        <v>140844.57455000002</v>
      </c>
      <c r="K25" s="129"/>
      <c r="L25" s="158"/>
      <c r="M25" s="158"/>
    </row>
    <row r="26" spans="1:13" ht="14.1" customHeight="1" x14ac:dyDescent="0.25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4255.8891000000003</v>
      </c>
      <c r="G26" s="354">
        <v>36279.654699999999</v>
      </c>
      <c r="H26" s="354"/>
      <c r="I26" s="354">
        <f t="shared" ref="I26:I31" si="0">E26-G26</f>
        <v>16781.345300000001</v>
      </c>
      <c r="J26" s="355">
        <v>38807.116199999997</v>
      </c>
      <c r="K26" s="129"/>
      <c r="L26" s="158"/>
      <c r="M26" s="158"/>
    </row>
    <row r="27" spans="1:13" ht="14.1" customHeight="1" x14ac:dyDescent="0.25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3020.0783999999999</v>
      </c>
      <c r="G27" s="354">
        <v>40361.704400000002</v>
      </c>
      <c r="H27" s="354"/>
      <c r="I27" s="354">
        <f t="shared" si="0"/>
        <v>12125.295599999998</v>
      </c>
      <c r="J27" s="355">
        <v>40714.930399999997</v>
      </c>
      <c r="K27" s="129"/>
      <c r="L27" s="158"/>
      <c r="M27" s="158"/>
    </row>
    <row r="28" spans="1:13" ht="14.1" customHeight="1" x14ac:dyDescent="0.25">
      <c r="A28" s="22"/>
      <c r="B28" s="131"/>
      <c r="C28" s="274" t="s">
        <v>69</v>
      </c>
      <c r="D28" s="330">
        <v>51454</v>
      </c>
      <c r="E28" s="354">
        <v>55564</v>
      </c>
      <c r="F28" s="354">
        <v>2804.9360000000001</v>
      </c>
      <c r="G28" s="354">
        <v>35721.6659</v>
      </c>
      <c r="H28" s="354"/>
      <c r="I28" s="354">
        <f t="shared" si="0"/>
        <v>19842.3341</v>
      </c>
      <c r="J28" s="355">
        <v>35550.273500000003</v>
      </c>
      <c r="K28" s="129"/>
      <c r="L28" s="158"/>
      <c r="M28" s="158"/>
    </row>
    <row r="29" spans="1:13" ht="14.1" customHeight="1" x14ac:dyDescent="0.25">
      <c r="A29" s="22"/>
      <c r="B29" s="131"/>
      <c r="C29" s="274" t="s">
        <v>25</v>
      </c>
      <c r="D29" s="330">
        <v>34409</v>
      </c>
      <c r="E29" s="354">
        <v>33849</v>
      </c>
      <c r="F29" s="354">
        <v>2133.3398999999999</v>
      </c>
      <c r="G29" s="354">
        <v>24243.071100000001</v>
      </c>
      <c r="H29" s="354"/>
      <c r="I29" s="354">
        <f t="shared" si="0"/>
        <v>9605.928899999999</v>
      </c>
      <c r="J29" s="355">
        <v>25772.25445</v>
      </c>
      <c r="K29" s="129"/>
      <c r="L29" s="158"/>
      <c r="M29" s="158"/>
    </row>
    <row r="30" spans="1:13" ht="14.1" customHeight="1" x14ac:dyDescent="0.25">
      <c r="A30" s="22"/>
      <c r="B30" s="131"/>
      <c r="C30" s="274" t="s">
        <v>65</v>
      </c>
      <c r="D30" s="330">
        <v>17200</v>
      </c>
      <c r="E30" s="354">
        <v>17200</v>
      </c>
      <c r="F30" s="354"/>
      <c r="G30" s="354"/>
      <c r="H30" s="354"/>
      <c r="I30" s="354">
        <f t="shared" si="0"/>
        <v>17200</v>
      </c>
      <c r="J30" s="355"/>
      <c r="K30" s="129"/>
      <c r="L30" s="158"/>
      <c r="M30" s="158"/>
    </row>
    <row r="31" spans="1:13" ht="14.1" customHeight="1" x14ac:dyDescent="0.25">
      <c r="A31" s="23"/>
      <c r="B31" s="130"/>
      <c r="C31" s="275" t="s">
        <v>18</v>
      </c>
      <c r="D31" s="329">
        <v>33756</v>
      </c>
      <c r="E31" s="352">
        <v>34484</v>
      </c>
      <c r="F31" s="352">
        <v>177.03299999999999</v>
      </c>
      <c r="G31" s="352">
        <v>8683.6530000000002</v>
      </c>
      <c r="H31" s="352"/>
      <c r="I31" s="352">
        <f t="shared" si="0"/>
        <v>25800.347000000002</v>
      </c>
      <c r="J31" s="353">
        <v>10044.4756</v>
      </c>
      <c r="K31" s="129"/>
      <c r="L31" s="158"/>
      <c r="M31" s="158"/>
    </row>
    <row r="32" spans="1:13" ht="14.1" customHeight="1" x14ac:dyDescent="0.25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2964.2226999999998</v>
      </c>
      <c r="G32" s="352">
        <f>G33</f>
        <v>18512.7418</v>
      </c>
      <c r="H32" s="352"/>
      <c r="I32" s="352">
        <f>I33+I34</f>
        <v>3772.2582000000002</v>
      </c>
      <c r="J32" s="353">
        <f>J33</f>
        <v>20276.645100000002</v>
      </c>
      <c r="K32" s="129"/>
      <c r="L32" s="158"/>
      <c r="M32" s="158"/>
    </row>
    <row r="33" spans="1:13" ht="14.1" customHeight="1" x14ac:dyDescent="0.25">
      <c r="A33" s="22"/>
      <c r="B33" s="131"/>
      <c r="C33" s="274" t="s">
        <v>10</v>
      </c>
      <c r="D33" s="330">
        <v>22944</v>
      </c>
      <c r="E33" s="354">
        <v>20185</v>
      </c>
      <c r="F33" s="354">
        <f>3206.2227-F37</f>
        <v>2964.2226999999998</v>
      </c>
      <c r="G33" s="354">
        <f>19078.7418-G37</f>
        <v>18512.7418</v>
      </c>
      <c r="H33" s="354"/>
      <c r="I33" s="354">
        <f>E33-G33</f>
        <v>1672.2582000000002</v>
      </c>
      <c r="J33" s="355">
        <v>20276.645100000002</v>
      </c>
      <c r="K33" s="129"/>
      <c r="L33" s="158"/>
      <c r="M33" s="158"/>
    </row>
    <row r="34" spans="1:13" ht="14.1" customHeight="1" thickBot="1" x14ac:dyDescent="0.3">
      <c r="A34" s="22"/>
      <c r="B34" s="131"/>
      <c r="C34" s="356" t="s">
        <v>67</v>
      </c>
      <c r="D34" s="331">
        <v>2100</v>
      </c>
      <c r="E34" s="357">
        <v>2100</v>
      </c>
      <c r="F34" s="357"/>
      <c r="G34" s="357"/>
      <c r="H34" s="357"/>
      <c r="I34" s="357">
        <f>E34-G34</f>
        <v>2100</v>
      </c>
      <c r="J34" s="358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41">
        <v>4000</v>
      </c>
      <c r="E35" s="359">
        <v>4000</v>
      </c>
      <c r="F35" s="359">
        <v>347.084</v>
      </c>
      <c r="G35" s="359">
        <v>1274.4649999999999</v>
      </c>
      <c r="H35" s="359"/>
      <c r="I35" s="359">
        <f>E35-G35</f>
        <v>2725.5349999999999</v>
      </c>
      <c r="J35" s="360">
        <v>1198.34755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32">
        <v>687</v>
      </c>
      <c r="E36" s="333">
        <v>687</v>
      </c>
      <c r="F36" s="333">
        <v>50.034500000000001</v>
      </c>
      <c r="G36" s="333">
        <v>352.09609999999998</v>
      </c>
      <c r="H36" s="333"/>
      <c r="I36" s="359">
        <f>E36-G36</f>
        <v>334.90390000000002</v>
      </c>
      <c r="J36" s="340">
        <v>307.62029999999999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32">
        <v>3000</v>
      </c>
      <c r="E37" s="333">
        <v>3000</v>
      </c>
      <c r="F37" s="333">
        <v>242</v>
      </c>
      <c r="G37" s="333">
        <v>566</v>
      </c>
      <c r="H37"/>
      <c r="I37" s="359">
        <f>E37-G37</f>
        <v>2434</v>
      </c>
      <c r="J37" s="340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32">
        <v>7000</v>
      </c>
      <c r="E38" s="333">
        <v>7000</v>
      </c>
      <c r="F38" s="333">
        <v>172.9496</v>
      </c>
      <c r="G38" s="333">
        <v>7000</v>
      </c>
      <c r="H38" s="333"/>
      <c r="I38" s="359">
        <f t="shared" ref="I38:I39" si="1">D38-G38</f>
        <v>0</v>
      </c>
      <c r="J38" s="340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32"/>
      <c r="E39" s="333"/>
      <c r="F39" s="333"/>
      <c r="G39" s="333"/>
      <c r="H39" s="333"/>
      <c r="I39" s="359">
        <f t="shared" si="1"/>
        <v>0</v>
      </c>
      <c r="J39" s="340"/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F21+F24+F35+F36+F37+F38+F39</f>
        <v>17271.205699999999</v>
      </c>
      <c r="G40" s="199">
        <f>G21+G24+G35+G36+G37+G38+G39</f>
        <v>203494.12329999998</v>
      </c>
      <c r="H40" s="199">
        <f>H26+H27+H28+H29+H33</f>
        <v>0</v>
      </c>
      <c r="I40" s="199">
        <f>I21+I24+I35+I36+I37+I38+I39</f>
        <v>211031.87670000002</v>
      </c>
      <c r="J40" s="211">
        <f>J21+J24+J35+J36+J37+J38+J39</f>
        <v>212595.68520000004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2" t="s">
        <v>1</v>
      </c>
      <c r="C47" s="423"/>
      <c r="D47" s="423"/>
      <c r="E47" s="423"/>
      <c r="F47" s="423"/>
      <c r="G47" s="423"/>
      <c r="H47" s="423"/>
      <c r="I47" s="423"/>
      <c r="J47" s="423"/>
      <c r="K47" s="424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09" t="s">
        <v>2</v>
      </c>
      <c r="D49" s="410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19" t="s">
        <v>8</v>
      </c>
      <c r="C55" s="420"/>
      <c r="D55" s="420"/>
      <c r="E55" s="420"/>
      <c r="F55" s="420"/>
      <c r="G55" s="420"/>
      <c r="H55" s="420"/>
      <c r="I55" s="420"/>
      <c r="J55" s="420"/>
      <c r="K55" s="421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13</v>
      </c>
      <c r="F56" s="196" t="str">
        <f>G20</f>
        <v>LANDET KVANTUM T.O.M UKE 13</v>
      </c>
      <c r="G56" s="196" t="str">
        <f>I20</f>
        <v>RESTKVOTER</v>
      </c>
      <c r="H56" s="197" t="str">
        <f>J20</f>
        <v>LANDET KVANTUM T.O.M. UKE 13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149" t="s">
        <v>35</v>
      </c>
      <c r="D57" s="429"/>
      <c r="E57" s="365">
        <v>4.1007999999999996</v>
      </c>
      <c r="F57" s="365">
        <v>45.291800000000002</v>
      </c>
      <c r="G57" s="434"/>
      <c r="H57" s="242">
        <v>82.893000000000001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0"/>
      <c r="E58" s="366"/>
      <c r="F58" s="366">
        <v>174.73650000000001</v>
      </c>
      <c r="G58" s="435"/>
      <c r="H58" s="324">
        <v>148.8921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1"/>
      <c r="E59" s="367">
        <v>6.1499999999999999E-2</v>
      </c>
      <c r="F59" s="367">
        <v>2.6150000000000002</v>
      </c>
      <c r="G59" s="436"/>
      <c r="H59" s="325">
        <v>16.551500000000001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68">
        <v>7100</v>
      </c>
      <c r="E60" s="369">
        <f>SUM(E61:E63)</f>
        <v>1.7769999999999999</v>
      </c>
      <c r="F60" s="369">
        <f>F61+F62+F63</f>
        <v>32.057299999999998</v>
      </c>
      <c r="G60" s="369">
        <f>D60-F60</f>
        <v>7067.9426999999996</v>
      </c>
      <c r="H60" s="370">
        <f>H61+H62+H63</f>
        <v>15.236599999999999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9"/>
      <c r="E61" s="235">
        <v>0.53979999999999995</v>
      </c>
      <c r="F61" s="235">
        <v>6.2884000000000002</v>
      </c>
      <c r="G61" s="235"/>
      <c r="H61" s="237">
        <v>1.8379000000000001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9"/>
      <c r="E62" s="235">
        <v>0.34079999999999999</v>
      </c>
      <c r="F62" s="235">
        <v>11.8576</v>
      </c>
      <c r="G62" s="235"/>
      <c r="H62" s="237">
        <v>4.3367000000000004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50"/>
      <c r="E63" s="241">
        <v>0.89639999999999997</v>
      </c>
      <c r="F63" s="241">
        <v>13.911300000000001</v>
      </c>
      <c r="G63" s="241"/>
      <c r="H63" s="237">
        <v>9.0619999999999994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236"/>
      <c r="F64" s="236">
        <v>0.75219999999999998</v>
      </c>
      <c r="G64" s="236">
        <f>D64-F64</f>
        <v>84.247799999999998</v>
      </c>
      <c r="H64" s="238">
        <v>0.47189999999999999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243">
        <v>2.5600000000000001E-2</v>
      </c>
      <c r="F65" s="243">
        <v>5.0016999999999996</v>
      </c>
      <c r="G65" s="243"/>
      <c r="H65" s="307">
        <v>1.2507999999999999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203">
        <f>E57+E58+E59+E60+E64+E65</f>
        <v>5.9648999999999992</v>
      </c>
      <c r="F66" s="312">
        <f>F57+F58+F59+F60+F64+F65</f>
        <v>260.4545</v>
      </c>
      <c r="G66" s="203">
        <f>D66-F66</f>
        <v>11964.5455</v>
      </c>
      <c r="H66" s="211">
        <f>H57+H58+H59+H60+H64+H65</f>
        <v>265.29590000000002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2"/>
      <c r="D67" s="432"/>
      <c r="E67" s="432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2" t="s">
        <v>1</v>
      </c>
      <c r="C72" s="423"/>
      <c r="D72" s="423"/>
      <c r="E72" s="423"/>
      <c r="F72" s="423"/>
      <c r="G72" s="423"/>
      <c r="H72" s="423"/>
      <c r="I72" s="423"/>
      <c r="J72" s="423"/>
      <c r="K72" s="424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17" t="s">
        <v>2</v>
      </c>
      <c r="D74" s="418"/>
      <c r="E74" s="417" t="s">
        <v>20</v>
      </c>
      <c r="F74" s="425"/>
      <c r="G74" s="417" t="s">
        <v>21</v>
      </c>
      <c r="H74" s="418"/>
      <c r="I74" s="158"/>
      <c r="J74" s="158"/>
      <c r="K74" s="116"/>
      <c r="L74" s="137"/>
      <c r="M74" s="137"/>
    </row>
    <row r="75" spans="2:13" ht="17.25" x14ac:dyDescent="0.25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5" x14ac:dyDescent="0.25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8" thickBot="1" x14ac:dyDescent="0.3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25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25">
      <c r="B80" s="257"/>
      <c r="C80" s="433" t="s">
        <v>97</v>
      </c>
      <c r="D80" s="433"/>
      <c r="E80" s="433"/>
      <c r="F80" s="433"/>
      <c r="G80" s="433"/>
      <c r="H80" s="433"/>
      <c r="I80" s="264"/>
      <c r="J80" s="265"/>
      <c r="K80" s="262"/>
      <c r="L80" s="265"/>
      <c r="M80" s="119"/>
    </row>
    <row r="81" spans="1:13" ht="6" customHeight="1" thickBot="1" x14ac:dyDescent="0.3">
      <c r="B81" s="257"/>
      <c r="C81" s="433"/>
      <c r="D81" s="433"/>
      <c r="E81" s="433"/>
      <c r="F81" s="433"/>
      <c r="G81" s="433"/>
      <c r="H81" s="433"/>
      <c r="I81" s="265"/>
      <c r="J81" s="265"/>
      <c r="K81" s="262"/>
      <c r="L81" s="265"/>
      <c r="M81" s="119"/>
    </row>
    <row r="82" spans="1:13" ht="14.1" customHeight="1" x14ac:dyDescent="0.25">
      <c r="B82" s="426" t="s">
        <v>8</v>
      </c>
      <c r="C82" s="427"/>
      <c r="D82" s="427"/>
      <c r="E82" s="427"/>
      <c r="F82" s="427"/>
      <c r="G82" s="427"/>
      <c r="H82" s="427"/>
      <c r="I82" s="427"/>
      <c r="J82" s="427"/>
      <c r="K82" s="428"/>
      <c r="L82" s="302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13</v>
      </c>
      <c r="G84" s="196" t="str">
        <f>G20</f>
        <v>LANDET KVANTUM T.O.M UKE 13</v>
      </c>
      <c r="H84" s="196" t="str">
        <f>I20</f>
        <v>RESTKVOTER</v>
      </c>
      <c r="I84" s="197" t="str">
        <f>J20</f>
        <v>LANDET KVANTUM T.O.M. UKE 13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61" t="s">
        <v>16</v>
      </c>
      <c r="D85" s="327">
        <f>D87+D86</f>
        <v>43724</v>
      </c>
      <c r="E85" s="346">
        <f>E87+E86</f>
        <v>50301</v>
      </c>
      <c r="F85" s="346">
        <f>F87+F86</f>
        <v>1350.3912</v>
      </c>
      <c r="G85" s="346">
        <f>G86+G87</f>
        <v>19472.852200000001</v>
      </c>
      <c r="H85" s="346">
        <f>H86+H87</f>
        <v>30828.147799999999</v>
      </c>
      <c r="I85" s="347">
        <f>I86+I87</f>
        <v>19411.221799999999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9" t="s">
        <v>12</v>
      </c>
      <c r="D86" s="328">
        <v>42974</v>
      </c>
      <c r="E86" s="348">
        <v>49551</v>
      </c>
      <c r="F86" s="348">
        <v>1329.66</v>
      </c>
      <c r="G86" s="348">
        <v>19272.889500000001</v>
      </c>
      <c r="H86" s="348">
        <f>E86-G86</f>
        <v>30278.110499999999</v>
      </c>
      <c r="I86" s="349">
        <v>19259.97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62" t="s">
        <v>11</v>
      </c>
      <c r="D87" s="342">
        <v>750</v>
      </c>
      <c r="E87" s="350">
        <v>750</v>
      </c>
      <c r="F87" s="350">
        <v>20.731200000000001</v>
      </c>
      <c r="G87" s="350">
        <v>199.96270000000001</v>
      </c>
      <c r="H87" s="350">
        <f>E87-G87</f>
        <v>550.03729999999996</v>
      </c>
      <c r="I87" s="351">
        <v>151.2518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77425</v>
      </c>
      <c r="F88" s="346">
        <f t="shared" si="2"/>
        <v>495.2636</v>
      </c>
      <c r="G88" s="346">
        <f t="shared" si="2"/>
        <v>20417.593400000002</v>
      </c>
      <c r="H88" s="346">
        <f>H89+H94+H95</f>
        <v>57007.406599999995</v>
      </c>
      <c r="I88" s="347">
        <f t="shared" si="2"/>
        <v>23388.599699999999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57586</v>
      </c>
      <c r="F89" s="352">
        <f t="shared" si="3"/>
        <v>433.37310000000002</v>
      </c>
      <c r="G89" s="352">
        <f t="shared" si="3"/>
        <v>13344.8778</v>
      </c>
      <c r="H89" s="352">
        <f>H90+H91+H92+H93</f>
        <v>44241.122199999998</v>
      </c>
      <c r="I89" s="353">
        <f t="shared" si="3"/>
        <v>18336.3325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4" t="s">
        <v>22</v>
      </c>
      <c r="D90" s="330">
        <f>14887+530</f>
        <v>15417</v>
      </c>
      <c r="E90" s="354">
        <v>17656</v>
      </c>
      <c r="F90" s="354">
        <v>104.1454</v>
      </c>
      <c r="G90" s="354">
        <v>2510.8996000000002</v>
      </c>
      <c r="H90" s="354">
        <f t="shared" ref="H90:H96" si="4">E90-G90</f>
        <v>15145.100399999999</v>
      </c>
      <c r="I90" s="355">
        <v>2772.7721000000001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4" t="s">
        <v>23</v>
      </c>
      <c r="D91" s="330">
        <f>13725+664</f>
        <v>14389</v>
      </c>
      <c r="E91" s="354">
        <v>16454</v>
      </c>
      <c r="F91" s="354">
        <v>52.924900000000001</v>
      </c>
      <c r="G91" s="354">
        <v>3542.7387000000003</v>
      </c>
      <c r="H91" s="354">
        <f t="shared" si="4"/>
        <v>12911.2613</v>
      </c>
      <c r="I91" s="355">
        <v>4379.7718000000004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4" t="s">
        <v>24</v>
      </c>
      <c r="D92" s="330">
        <v>15573</v>
      </c>
      <c r="E92" s="354">
        <v>17916</v>
      </c>
      <c r="F92" s="354">
        <v>242.16810000000001</v>
      </c>
      <c r="G92" s="354">
        <v>4726.0663999999997</v>
      </c>
      <c r="H92" s="354">
        <f t="shared" si="4"/>
        <v>13189.9336</v>
      </c>
      <c r="I92" s="355">
        <v>5107.2910000000002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4" t="s">
        <v>25</v>
      </c>
      <c r="D93" s="330">
        <v>8605</v>
      </c>
      <c r="E93" s="354">
        <v>5560</v>
      </c>
      <c r="F93" s="354">
        <v>34.134700000000002</v>
      </c>
      <c r="G93" s="354">
        <v>2565.1731</v>
      </c>
      <c r="H93" s="354">
        <f t="shared" si="4"/>
        <v>2994.8269</v>
      </c>
      <c r="I93" s="355">
        <v>6076.4975999999997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5" t="s">
        <v>32</v>
      </c>
      <c r="D94" s="329">
        <v>12841</v>
      </c>
      <c r="E94" s="352">
        <v>13273</v>
      </c>
      <c r="F94" s="352">
        <v>0.17780000000000001</v>
      </c>
      <c r="G94" s="352">
        <v>6141.7493000000004</v>
      </c>
      <c r="H94" s="352">
        <f t="shared" si="4"/>
        <v>7131.2506999999996</v>
      </c>
      <c r="I94" s="353">
        <v>4002.2793999999999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6" t="s">
        <v>63</v>
      </c>
      <c r="D95" s="338">
        <v>5707</v>
      </c>
      <c r="E95" s="363">
        <v>6566</v>
      </c>
      <c r="F95" s="363">
        <v>61.712699999999998</v>
      </c>
      <c r="G95" s="363">
        <v>930.96630000000005</v>
      </c>
      <c r="H95" s="363">
        <f t="shared" si="4"/>
        <v>5635.0337</v>
      </c>
      <c r="I95" s="364">
        <v>1049.9878000000001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341">
        <v>309</v>
      </c>
      <c r="E96" s="359">
        <v>309</v>
      </c>
      <c r="F96" s="359">
        <v>0.16189999999999999</v>
      </c>
      <c r="G96" s="359">
        <v>16.731400000000001</v>
      </c>
      <c r="H96" s="359">
        <f t="shared" si="4"/>
        <v>292.26859999999999</v>
      </c>
      <c r="I96" s="360">
        <v>23.3062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32">
        <v>300</v>
      </c>
      <c r="E97" s="333">
        <v>300</v>
      </c>
      <c r="F97" s="333">
        <v>6.2972000000000001</v>
      </c>
      <c r="G97" s="333">
        <v>300</v>
      </c>
      <c r="H97" s="333">
        <f t="shared" ref="H97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7" t="s">
        <v>14</v>
      </c>
      <c r="D98" s="332"/>
      <c r="E98" s="333"/>
      <c r="F98" s="333"/>
      <c r="G98" s="333"/>
      <c r="H98" s="333">
        <f>D98-G98</f>
        <v>0</v>
      </c>
      <c r="I98" s="340"/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 t="shared" si="6"/>
        <v>1852.1139000000001</v>
      </c>
      <c r="G99" s="226">
        <f t="shared" si="6"/>
        <v>40207.177000000003</v>
      </c>
      <c r="H99" s="226">
        <f>H85+H88+H96+H97+H98</f>
        <v>88127.822999999989</v>
      </c>
      <c r="I99" s="200">
        <f t="shared" si="6"/>
        <v>43123.127699999997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2" t="s">
        <v>1</v>
      </c>
      <c r="C107" s="423"/>
      <c r="D107" s="423"/>
      <c r="E107" s="423"/>
      <c r="F107" s="423"/>
      <c r="G107" s="423"/>
      <c r="H107" s="423"/>
      <c r="I107" s="423"/>
      <c r="J107" s="423"/>
      <c r="K107" s="424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17" t="s">
        <v>2</v>
      </c>
      <c r="D109" s="418"/>
      <c r="E109" s="417" t="s">
        <v>20</v>
      </c>
      <c r="F109" s="418"/>
      <c r="G109" s="417" t="s">
        <v>21</v>
      </c>
      <c r="H109" s="418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105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19" t="s">
        <v>8</v>
      </c>
      <c r="C116" s="420"/>
      <c r="D116" s="420"/>
      <c r="E116" s="420"/>
      <c r="F116" s="420"/>
      <c r="G116" s="420"/>
      <c r="H116" s="420"/>
      <c r="I116" s="420"/>
      <c r="J116" s="420"/>
      <c r="K116" s="421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13</v>
      </c>
      <c r="G118" s="196" t="str">
        <f>G20</f>
        <v>LANDET KVANTUM T.O.M UKE 13</v>
      </c>
      <c r="H118" s="196" t="str">
        <f>I20</f>
        <v>RESTKVOTER</v>
      </c>
      <c r="I118" s="197" t="str">
        <f>J20</f>
        <v>LANDET KVANTUM T.O.M. UKE 13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376.27289999999999</v>
      </c>
      <c r="G119" s="365">
        <f>G120+G121+G122</f>
        <v>15891.0643</v>
      </c>
      <c r="H119" s="365">
        <f>D119-G119</f>
        <v>32665.935700000002</v>
      </c>
      <c r="I119" s="375">
        <f>I120+I121+I122</f>
        <v>10249.788199999999</v>
      </c>
      <c r="J119" s="158"/>
      <c r="K119" s="129"/>
      <c r="L119" s="158"/>
      <c r="M119" s="158"/>
    </row>
    <row r="120" spans="2:13" ht="14.1" customHeight="1" x14ac:dyDescent="0.25">
      <c r="B120" s="9"/>
      <c r="C120" s="269" t="s">
        <v>12</v>
      </c>
      <c r="D120" s="376">
        <v>38846</v>
      </c>
      <c r="E120" s="253">
        <v>39955</v>
      </c>
      <c r="F120" s="377">
        <v>92.934600000000003</v>
      </c>
      <c r="G120" s="377">
        <v>12872.7551</v>
      </c>
      <c r="H120" s="377">
        <f t="shared" ref="H120:H126" si="7">E120-G120</f>
        <v>27082.244899999998</v>
      </c>
      <c r="I120" s="378">
        <v>7737.4459999999999</v>
      </c>
      <c r="J120" s="158"/>
      <c r="K120" s="129"/>
      <c r="L120" s="158"/>
      <c r="M120" s="158"/>
    </row>
    <row r="121" spans="2:13" ht="14.1" customHeight="1" x14ac:dyDescent="0.25">
      <c r="B121" s="9"/>
      <c r="C121" s="269" t="s">
        <v>11</v>
      </c>
      <c r="D121" s="376">
        <v>9211</v>
      </c>
      <c r="E121" s="253">
        <v>9140</v>
      </c>
      <c r="F121" s="377">
        <v>283.3383</v>
      </c>
      <c r="G121" s="377">
        <v>3018.3092000000001</v>
      </c>
      <c r="H121" s="377">
        <f t="shared" si="7"/>
        <v>6121.6908000000003</v>
      </c>
      <c r="I121" s="378">
        <v>2512.3422</v>
      </c>
      <c r="J121" s="158"/>
      <c r="K121" s="129"/>
      <c r="L121" s="158"/>
      <c r="M121" s="158"/>
    </row>
    <row r="122" spans="2:13" ht="15.75" thickBot="1" x14ac:dyDescent="0.3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80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71" t="s">
        <v>41</v>
      </c>
      <c r="D123" s="382">
        <v>32809</v>
      </c>
      <c r="E123" s="304">
        <v>31815</v>
      </c>
      <c r="F123" s="309">
        <v>171.459</v>
      </c>
      <c r="G123" s="309">
        <v>964.21100000000001</v>
      </c>
      <c r="H123" s="308">
        <f t="shared" si="7"/>
        <v>30850.789000000001</v>
      </c>
      <c r="I123" s="310">
        <v>971.45339999999999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635.75260000000003</v>
      </c>
      <c r="G124" s="384">
        <f>G133+G130+G125</f>
        <v>19899.320899999999</v>
      </c>
      <c r="H124" s="384">
        <f t="shared" si="7"/>
        <v>31528.679100000001</v>
      </c>
      <c r="I124" s="385">
        <f>I125+I130+I133</f>
        <v>26834.237000000001</v>
      </c>
      <c r="J124" s="119"/>
      <c r="K124" s="129"/>
      <c r="L124" s="158"/>
      <c r="M124" s="158"/>
    </row>
    <row r="125" spans="2:13" ht="15.75" customHeight="1" x14ac:dyDescent="0.25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534.16</v>
      </c>
      <c r="G125" s="387">
        <f>G126+G127+G129+G128</f>
        <v>14653.8019</v>
      </c>
      <c r="H125" s="387">
        <f t="shared" si="7"/>
        <v>23596.198100000001</v>
      </c>
      <c r="I125" s="388">
        <f>I126+I127+I128+I129</f>
        <v>20935.972600000001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4" t="s">
        <v>22</v>
      </c>
      <c r="D126" s="389">
        <v>10943</v>
      </c>
      <c r="E126" s="249">
        <v>12070</v>
      </c>
      <c r="F126" s="390">
        <v>72.833399999999997</v>
      </c>
      <c r="G126" s="390">
        <v>2637.5877999999998</v>
      </c>
      <c r="H126" s="390">
        <f t="shared" si="7"/>
        <v>9432.4122000000007</v>
      </c>
      <c r="I126" s="391">
        <v>3021.4866000000002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4" t="s">
        <v>23</v>
      </c>
      <c r="D127" s="389">
        <v>10198</v>
      </c>
      <c r="E127" s="249">
        <v>10860</v>
      </c>
      <c r="F127" s="390">
        <v>91.053399999999996</v>
      </c>
      <c r="G127" s="390">
        <v>4122.2020999999995</v>
      </c>
      <c r="H127" s="390">
        <f>E127-G127</f>
        <v>6737.7979000000005</v>
      </c>
      <c r="I127" s="391">
        <v>6154.6581999999999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4" t="s">
        <v>24</v>
      </c>
      <c r="D128" s="389">
        <v>9687</v>
      </c>
      <c r="E128" s="249">
        <v>9306</v>
      </c>
      <c r="F128" s="390">
        <v>60.73</v>
      </c>
      <c r="G128" s="390">
        <v>4068.1244999999999</v>
      </c>
      <c r="H128" s="390">
        <f t="shared" ref="H128:H134" si="8">E128-G128</f>
        <v>5237.8755000000001</v>
      </c>
      <c r="I128" s="391">
        <v>6133.7143999999998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4" t="s">
        <v>25</v>
      </c>
      <c r="D129" s="389">
        <v>7406</v>
      </c>
      <c r="E129" s="249">
        <v>6014</v>
      </c>
      <c r="F129" s="390">
        <v>309.54320000000001</v>
      </c>
      <c r="G129" s="390">
        <v>3825.8874999999998</v>
      </c>
      <c r="H129" s="390">
        <f t="shared" si="8"/>
        <v>2188.1125000000002</v>
      </c>
      <c r="I129" s="391">
        <v>5626.1134000000002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>
        <v>27.681899999999999</v>
      </c>
      <c r="G130" s="393">
        <v>3331.7368999999999</v>
      </c>
      <c r="H130" s="393">
        <f t="shared" si="8"/>
        <v>2738.2631000000001</v>
      </c>
      <c r="I130" s="394">
        <v>3503.4641000000001</v>
      </c>
      <c r="J130" s="39"/>
      <c r="K130" s="129"/>
      <c r="L130" s="158"/>
      <c r="M130" s="158"/>
    </row>
    <row r="131" spans="2:13" ht="14.1" customHeight="1" x14ac:dyDescent="0.25">
      <c r="B131" s="9"/>
      <c r="C131" s="274" t="s">
        <v>43</v>
      </c>
      <c r="D131" s="389">
        <v>4986</v>
      </c>
      <c r="E131" s="305">
        <v>5570</v>
      </c>
      <c r="F131" s="395">
        <v>27.681899999999999</v>
      </c>
      <c r="G131" s="395">
        <v>3330.2519000000002</v>
      </c>
      <c r="H131" s="395">
        <f t="shared" si="8"/>
        <v>2239.7480999999998</v>
      </c>
      <c r="I131" s="396">
        <v>3471.7871</v>
      </c>
      <c r="J131" s="119"/>
      <c r="K131" s="129"/>
      <c r="L131" s="158"/>
      <c r="M131" s="158"/>
    </row>
    <row r="132" spans="2:13" ht="14.1" customHeight="1" x14ac:dyDescent="0.25">
      <c r="B132" s="20"/>
      <c r="C132" s="274" t="s">
        <v>44</v>
      </c>
      <c r="D132" s="389">
        <v>500</v>
      </c>
      <c r="E132" s="305">
        <v>500</v>
      </c>
      <c r="F132" s="395">
        <f>F130-F131</f>
        <v>0</v>
      </c>
      <c r="G132" s="395">
        <f>G130-G131</f>
        <v>1.4849999999996726</v>
      </c>
      <c r="H132" s="395">
        <f t="shared" si="8"/>
        <v>498.51500000000033</v>
      </c>
      <c r="I132" s="396">
        <f>I130-I131</f>
        <v>31.677000000000135</v>
      </c>
      <c r="J132" s="39"/>
      <c r="K132" s="129"/>
      <c r="L132" s="158"/>
      <c r="M132" s="158"/>
    </row>
    <row r="133" spans="2:13" ht="15.75" thickBot="1" x14ac:dyDescent="0.3">
      <c r="B133" s="9"/>
      <c r="C133" s="276" t="s">
        <v>63</v>
      </c>
      <c r="D133" s="397">
        <v>6982</v>
      </c>
      <c r="E133" s="266">
        <v>7108</v>
      </c>
      <c r="F133" s="398">
        <v>73.910700000000006</v>
      </c>
      <c r="G133" s="398">
        <v>1913.7820999999999</v>
      </c>
      <c r="H133" s="398">
        <f t="shared" si="8"/>
        <v>5194.2178999999996</v>
      </c>
      <c r="I133" s="399">
        <v>2394.8002999999999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77" t="s">
        <v>13</v>
      </c>
      <c r="D134" s="231">
        <v>132</v>
      </c>
      <c r="E134" s="373">
        <v>132</v>
      </c>
      <c r="F134" s="373">
        <v>4.19E-2</v>
      </c>
      <c r="G134" s="373">
        <v>5.0018000000000002</v>
      </c>
      <c r="H134" s="373">
        <f t="shared" si="8"/>
        <v>126.9982</v>
      </c>
      <c r="I134" s="400">
        <v>5.1094999999999997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2" t="s">
        <v>71</v>
      </c>
      <c r="D135" s="401">
        <v>2000</v>
      </c>
      <c r="E135" s="306">
        <v>2000</v>
      </c>
      <c r="F135" s="309">
        <v>9.7035</v>
      </c>
      <c r="G135" s="309">
        <v>2000</v>
      </c>
      <c r="H135" s="309">
        <f t="shared" ref="H135" si="9">E135-G135</f>
        <v>0</v>
      </c>
      <c r="I135" s="311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/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403"/>
      <c r="E137" s="229"/>
      <c r="F137" s="243"/>
      <c r="G137" s="243">
        <v>6</v>
      </c>
      <c r="H137" s="243">
        <f>E137-G137</f>
        <v>-6</v>
      </c>
      <c r="I137" s="307">
        <v>9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1193.2299</v>
      </c>
      <c r="G138" s="203">
        <f>G119+G123+G124+G134+G135+G136+G137</f>
        <v>38835.777999999998</v>
      </c>
      <c r="H138" s="203">
        <f>E138-G138</f>
        <v>96384.222000000009</v>
      </c>
      <c r="I138" s="211">
        <f>I119+I123+I124+I134+I135+I136+I137</f>
        <v>40069.588100000001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09" t="s">
        <v>2</v>
      </c>
      <c r="D148" s="410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13</v>
      </c>
      <c r="F157" s="70" t="str">
        <f>G20</f>
        <v>LANDET KVANTUM T.O.M UKE 13</v>
      </c>
      <c r="G157" s="70" t="str">
        <f>I20</f>
        <v>RESTKVOTER</v>
      </c>
      <c r="H157" s="93" t="str">
        <f>J20</f>
        <v>LANDET KVANTUM T.O.M. UKE 13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24.372</v>
      </c>
      <c r="F158" s="185">
        <v>279.37670000000003</v>
      </c>
      <c r="G158" s="185">
        <f>D158-F158</f>
        <v>17197.623299999999</v>
      </c>
      <c r="H158" s="223">
        <v>326.24349999999998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0.26129999999999998</v>
      </c>
      <c r="G159" s="185">
        <f>D159-F159</f>
        <v>99.738699999999994</v>
      </c>
      <c r="H159" s="223">
        <v>1.9590000000000001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24.372</v>
      </c>
      <c r="F161" s="187">
        <f>SUM(F158:F160)</f>
        <v>279.63800000000003</v>
      </c>
      <c r="G161" s="187">
        <f>D161-F161</f>
        <v>17320.362000000001</v>
      </c>
      <c r="H161" s="210">
        <f>SUM(H158:H160)</f>
        <v>328.20249999999999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14" t="s">
        <v>1</v>
      </c>
      <c r="C164" s="415"/>
      <c r="D164" s="415"/>
      <c r="E164" s="415"/>
      <c r="F164" s="415"/>
      <c r="G164" s="415"/>
      <c r="H164" s="415"/>
      <c r="I164" s="415"/>
      <c r="J164" s="415"/>
      <c r="K164" s="416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09" t="s">
        <v>2</v>
      </c>
      <c r="D166" s="410"/>
      <c r="E166" s="409" t="s">
        <v>56</v>
      </c>
      <c r="F166" s="410"/>
      <c r="G166" s="409" t="s">
        <v>57</v>
      </c>
      <c r="H166" s="410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11" t="s">
        <v>8</v>
      </c>
      <c r="C175" s="412"/>
      <c r="D175" s="412"/>
      <c r="E175" s="412"/>
      <c r="F175" s="412"/>
      <c r="G175" s="412"/>
      <c r="H175" s="412"/>
      <c r="I175" s="412"/>
      <c r="J175" s="412"/>
      <c r="K175" s="413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43" t="s">
        <v>83</v>
      </c>
      <c r="F177" s="227" t="str">
        <f>F20</f>
        <v>LANDET KVANTUM UKE 13</v>
      </c>
      <c r="G177" s="70" t="str">
        <f>G20</f>
        <v>LANDET KVANTUM T.O.M UKE 13</v>
      </c>
      <c r="H177" s="70" t="str">
        <f>I20</f>
        <v>RESTKVOTER</v>
      </c>
      <c r="I177" s="93" t="str">
        <f>J20</f>
        <v>LANDET KVANTUM T.O.M. UKE 13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574.91739999999993</v>
      </c>
      <c r="G178" s="316">
        <f t="shared" si="10"/>
        <v>11437.4193</v>
      </c>
      <c r="H178" s="316">
        <f t="shared" si="10"/>
        <v>28442.580699999999</v>
      </c>
      <c r="I178" s="321">
        <f t="shared" si="10"/>
        <v>11071.8148</v>
      </c>
      <c r="J178" s="81"/>
      <c r="K178" s="58"/>
      <c r="L178" s="194"/>
      <c r="M178" s="194"/>
    </row>
    <row r="179" spans="1:13" ht="14.1" customHeight="1" x14ac:dyDescent="0.25">
      <c r="B179" s="50"/>
      <c r="C179" s="303" t="s">
        <v>12</v>
      </c>
      <c r="D179" s="297">
        <v>24096</v>
      </c>
      <c r="E179" s="314">
        <v>25535</v>
      </c>
      <c r="F179" s="314">
        <v>522.94179999999994</v>
      </c>
      <c r="G179" s="314">
        <v>10442.468699999999</v>
      </c>
      <c r="H179" s="314">
        <f>E179-G179</f>
        <v>15092.531300000001</v>
      </c>
      <c r="I179" s="319">
        <v>9514.4750999999997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7">
        <v>6272</v>
      </c>
      <c r="E180" s="314">
        <v>6646</v>
      </c>
      <c r="F180" s="314"/>
      <c r="G180" s="314">
        <v>427.53789999999998</v>
      </c>
      <c r="H180" s="314">
        <f t="shared" ref="H180:H182" si="11">E180-G180</f>
        <v>6218.4620999999997</v>
      </c>
      <c r="I180" s="319">
        <v>227.6472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7">
        <v>1758</v>
      </c>
      <c r="E181" s="314">
        <v>1794</v>
      </c>
      <c r="F181" s="314">
        <v>51.434399999999997</v>
      </c>
      <c r="G181" s="314">
        <v>549.87950000000001</v>
      </c>
      <c r="H181" s="314">
        <f t="shared" si="11"/>
        <v>1244.1205</v>
      </c>
      <c r="I181" s="319">
        <v>1293.4755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49</v>
      </c>
      <c r="D182" s="297">
        <v>5883</v>
      </c>
      <c r="E182" s="314">
        <v>5905</v>
      </c>
      <c r="F182" s="314">
        <v>0.54120000000000001</v>
      </c>
      <c r="G182" s="314">
        <v>17.533200000000001</v>
      </c>
      <c r="H182" s="314">
        <f t="shared" si="11"/>
        <v>5887.4668000000001</v>
      </c>
      <c r="I182" s="319">
        <v>36.216999999999999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0" t="s">
        <v>41</v>
      </c>
      <c r="D183" s="233">
        <v>5500</v>
      </c>
      <c r="E183" s="315">
        <v>5500</v>
      </c>
      <c r="F183" s="315">
        <v>127.151</v>
      </c>
      <c r="G183" s="315">
        <v>160.28100000000001</v>
      </c>
      <c r="H183" s="315">
        <f>E183-G183</f>
        <v>5339.7190000000001</v>
      </c>
      <c r="I183" s="320">
        <v>80.418999999999997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6">
        <v>8000</v>
      </c>
      <c r="F184" s="316">
        <f>F185+F186</f>
        <v>25.360600000000002</v>
      </c>
      <c r="G184" s="316">
        <f>G185+G186</f>
        <v>2543.5919999999996</v>
      </c>
      <c r="H184" s="316">
        <f>E184-G184</f>
        <v>5456.4080000000004</v>
      </c>
      <c r="I184" s="321">
        <f>I185+I186</f>
        <v>1372.0365999999999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7"/>
      <c r="E185" s="314"/>
      <c r="F185" s="314">
        <v>2.0196000000000001</v>
      </c>
      <c r="G185" s="314">
        <v>1332.4422999999999</v>
      </c>
      <c r="H185" s="314"/>
      <c r="I185" s="319">
        <v>832.62829999999997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7"/>
      <c r="F186" s="317">
        <v>23.341000000000001</v>
      </c>
      <c r="G186" s="317">
        <v>1211.1496999999999</v>
      </c>
      <c r="H186" s="317"/>
      <c r="I186" s="322">
        <v>539.40830000000005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8">
        <v>10</v>
      </c>
      <c r="E187" s="318">
        <v>10</v>
      </c>
      <c r="F187" s="318"/>
      <c r="G187" s="318">
        <v>0.47360000000000002</v>
      </c>
      <c r="H187" s="318">
        <f>E187-G187</f>
        <v>9.5264000000000006</v>
      </c>
      <c r="I187" s="323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5"/>
      <c r="F188" s="315">
        <v>0.53239999999999998</v>
      </c>
      <c r="G188" s="315">
        <v>7</v>
      </c>
      <c r="H188" s="315">
        <f>D188-G188</f>
        <v>-7</v>
      </c>
      <c r="I188" s="320">
        <v>23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727.96139999999991</v>
      </c>
      <c r="G189" s="203">
        <f>G178+G183+G184+G187+G188</f>
        <v>14148.7659</v>
      </c>
      <c r="H189" s="203">
        <f>H178+H183+H184+H187+H188</f>
        <v>39241.234100000001</v>
      </c>
      <c r="I189" s="200">
        <f>I178+I183+I184+I187+I188</f>
        <v>12547.270399999999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406"/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14" t="s">
        <v>1</v>
      </c>
      <c r="C194" s="415"/>
      <c r="D194" s="415"/>
      <c r="E194" s="415"/>
      <c r="F194" s="415"/>
      <c r="G194" s="415"/>
      <c r="H194" s="415"/>
      <c r="I194" s="415"/>
      <c r="J194" s="415"/>
      <c r="K194" s="416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09" t="s">
        <v>2</v>
      </c>
      <c r="D196" s="410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8" t="s">
        <v>103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11" t="s">
        <v>8</v>
      </c>
      <c r="C204" s="412"/>
      <c r="D204" s="412"/>
      <c r="E204" s="412"/>
      <c r="F204" s="412"/>
      <c r="G204" s="412"/>
      <c r="H204" s="412"/>
      <c r="I204" s="412"/>
      <c r="J204" s="412"/>
      <c r="K204" s="413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13</v>
      </c>
      <c r="F206" s="70" t="str">
        <f>G20</f>
        <v>LANDET KVANTUM T.O.M UKE 13</v>
      </c>
      <c r="G206" s="70" t="str">
        <f>I20</f>
        <v>RESTKVOTER</v>
      </c>
      <c r="H206" s="93" t="str">
        <f>J20</f>
        <v>LANDET KVANTUM T.O.M. UKE 13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9.8285999999999998</v>
      </c>
      <c r="F207" s="185">
        <v>236.92509999999999</v>
      </c>
      <c r="G207" s="185"/>
      <c r="H207" s="223">
        <v>507.82889999999998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24.2013</v>
      </c>
      <c r="F208" s="185">
        <v>1071.7743</v>
      </c>
      <c r="G208" s="185"/>
      <c r="H208" s="223">
        <v>574.78819999999996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0.1026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1.1868000000000001</v>
      </c>
      <c r="G210" s="186"/>
      <c r="H210" s="224">
        <v>0.1663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34.029899999999998</v>
      </c>
      <c r="F211" s="187">
        <f>SUM(F207:F210)</f>
        <v>1309.9887999999999</v>
      </c>
      <c r="G211" s="187">
        <f>D211-F211</f>
        <v>4975.0111999999999</v>
      </c>
      <c r="H211" s="210">
        <f>H207+H208+H209+H210</f>
        <v>1082.7834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13
&amp;"-,Normal"&amp;11(iht. motatte landings- og sluttsedler fra fiskesalgslagene; alle tallstørrelser i hele tonn)&amp;R04.04.2017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UKE_13_2017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2017-04-04T07:40:50Z</cp:lastPrinted>
  <dcterms:created xsi:type="dcterms:W3CDTF">2011-07-06T12:13:20Z</dcterms:created>
  <dcterms:modified xsi:type="dcterms:W3CDTF">2017-04-04T07:41:25Z</dcterms:modified>
</cp:coreProperties>
</file>