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45_2019" sheetId="1" r:id="rId1"/>
  </sheets>
  <definedNames>
    <definedName name="Z_14D440E4_F18A_4F78_9989_38C1B133222D_.wvu.Cols" localSheetId="0" hidden="1">UKE_45_2019!#REF!</definedName>
    <definedName name="Z_14D440E4_F18A_4F78_9989_38C1B133222D_.wvu.PrintArea" localSheetId="0" hidden="1">UKE_45_2019!$B$1:$M$247</definedName>
    <definedName name="Z_14D440E4_F18A_4F78_9989_38C1B133222D_.wvu.Rows" localSheetId="0" hidden="1">UKE_45_2019!$359:$1048576,UKE_45_2019!$248:$358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8" i="1" l="1"/>
  <c r="G127" i="1"/>
  <c r="G126" i="1"/>
  <c r="G122" i="1"/>
  <c r="G32" i="1" l="1"/>
  <c r="F32" i="1"/>
  <c r="J32" i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G29" i="1" l="1"/>
  <c r="F29" i="1" s="1"/>
  <c r="G24" i="1" l="1"/>
  <c r="F31" i="1"/>
  <c r="G33" i="1"/>
  <c r="F33" i="1" s="1"/>
  <c r="G31" i="1" l="1"/>
  <c r="G23" i="1" s="1"/>
  <c r="I25" i="1" l="1"/>
  <c r="I30" i="1" l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<sst xmlns="http://schemas.openxmlformats.org/spreadsheetml/2006/main" count="257" uniqueCount="132">
  <si>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</si>
  <si>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</si>
  <si>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</si>
  <si>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</si>
  <si>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</si>
  <si>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</si>
  <si>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</si>
  <si>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</si>
  <si>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</si>
  <si>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</si>
  <si>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</si>
  <si>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</si>
  <si>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</si>
  <si>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</si>
  <si>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</si>
  <si>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</si>
  <si>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</si>
  <si>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</si>
  <si>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</si>
  <si>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</si>
  <si>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</si>
  <si>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</si>
  <si>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</si>
  <si>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</si>
  <si>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</si>
  <si>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</si>
  <si>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</si>
  <si>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</si>
  <si>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</si>
  <si>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</si>
  <si>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</si>
  <si>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</si>
  <si>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</si>
  <si>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</si>
  <si>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</si>
  <si>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</si>
  <si>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</si>
  <si>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</si>
  <si>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</si>
  <si>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</si>
  <si>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</si>
  <si>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</si>
  <si>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</si>
  <si>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</si>
  <si>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</si>
  <si>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</si>
  <si>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</si>
  <si>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</si>
  <si>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</si>
  <si>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</si>
  <si>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</si>
  <si>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</si>
  <si>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</si>
  <si>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</si>
  <si>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</si>
  <si>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</si>
  <si>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</si>
  <si>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</si>
  <si>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</si>
  <si>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</si>
  <si>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</si>
  <si>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</si>
  <si>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</si>
  <si>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</si>
  <si>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</si>
  <si>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</si>
  <si>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</si>
  <si>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</si>
  <si>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</si>
  <si>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</si>
  <si>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</si>
  <si>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</si>
  <si>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</si>
  <si>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</si>
  <si>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</si>
  <si>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</si>
  <si>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</si>
  <si>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</si>
  <si>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</si>
  <si>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</si>
  <si>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</si>
  <si>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</si>
  <si>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</si>
  <si>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</si>
  <si>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</si>
  <si>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</si>
  <si>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</si>
  <si>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</si>
  <si>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</si>
  <si>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</si>
  <si>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</si>
  <si>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</si>
  <si>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</si>
  <si>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</si>
  <si>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</si>
  <si>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</si>
  <si>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</si>
  <si>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</si>
  <si>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</si>
  <si>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</si>
  <si>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</si>
  <si>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</si>
  <si>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</si>
  <si>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</si>
  <si>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</si>
  <si>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</si>
  <si>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</si>
  <si>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</si>
  <si>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</si>
  <si>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</si>
  <si>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</si>
  <si>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</si>
  <si>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</si>
  <si>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</si>
  <si>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</si>
  <si>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</si>
  <si>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</si>
  <si>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</si>
  <si>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</si>
  <si>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</si>
  <si>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</si>
  <si>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</si>
  <si>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</si>
  <si>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</si>
  <si>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</si>
  <si>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</si>
  <si>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t>LANDET KVANTUM UKE 45</t>
  </si>
  <si>
    <t>LANDET KVANTUM T.O.M UKE 45</t>
  </si>
  <si>
    <t>LANDET KVANTUM T.O.M. UKE 45 2018</t>
  </si>
  <si>
    <r>
      <t xml:space="preserve">2 </t>
    </r>
    <r>
      <rPr>
        <sz val="9"/>
        <color theme="1"/>
        <rFont val="Calibri"/>
        <family val="2"/>
      </rPr>
      <t>Registrert rekreasjonsfiske utgjør 64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</si>
  <si>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1 991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</si>
  <si>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559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</si>
</sst>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162" zoomScaleNormal="115" workbookViewId="0">
      <selection activeCell="J181" sqref="J181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87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98269</v>
      </c>
      <c r="F20" s="328">
        <f>F22+F21</f>
        <v>1365.5429999999999</v>
      </c>
      <c r="G20" s="328">
        <f>G21+G22</f>
        <v>77846.331160000002</v>
      </c>
      <c r="H20" s="328"/>
      <c r="I20" s="328">
        <f>I22+I21</f>
        <v>20422.668840000002</v>
      </c>
      <c r="J20" s="329">
        <f>J22+J21</f>
        <v>85883.850649999993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97459</v>
      </c>
      <c r="F21" s="330">
        <v>1365.5429999999999</v>
      </c>
      <c r="G21" s="330">
        <v>77214.050629999998</v>
      </c>
      <c r="H21" s="330"/>
      <c r="I21" s="330">
        <f>E21-G21</f>
        <v>20244.949370000002</v>
      </c>
      <c r="J21" s="331">
        <v>85230.984939999995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/>
      <c r="G22" s="332">
        <v>632.28053</v>
      </c>
      <c r="H22" s="332"/>
      <c r="I22" s="330">
        <f>E22-G22</f>
        <v>177.71947</v>
      </c>
      <c r="J22" s="331">
        <v>652.86571000000004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204250</v>
      </c>
      <c r="F23" s="328">
        <f>F31+F30+F24</f>
        <v>1695.1282699999999</v>
      </c>
      <c r="G23" s="328">
        <f>G24+G30+G31</f>
        <v>199929.73488800001</v>
      </c>
      <c r="H23" s="328"/>
      <c r="I23" s="328">
        <f>I24+I30+I31</f>
        <v>4320.2651119999973</v>
      </c>
      <c r="J23" s="329">
        <f>J24+J30+J31</f>
        <v>225668.44314999998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159379</v>
      </c>
      <c r="F24" s="334">
        <f>F25+F26+F27+F28</f>
        <v>1133.9202599999999</v>
      </c>
      <c r="G24" s="334">
        <f>G25+G26+G27+G28</f>
        <v>162380.966698</v>
      </c>
      <c r="H24" s="334"/>
      <c r="I24" s="334">
        <f>I25+I26+I27+I28+I29</f>
        <v>-3001.9666980000002</v>
      </c>
      <c r="J24" s="335">
        <f>J25+J26+J27+J28</f>
        <v>177495.72480999999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40873</v>
      </c>
      <c r="F25" s="336">
        <v>352.44081999999997</v>
      </c>
      <c r="G25" s="336">
        <v>43923.245970000004</v>
      </c>
      <c r="H25" s="336">
        <v>2171</v>
      </c>
      <c r="I25" s="336">
        <f>E25-G25+H25</f>
        <v>-879.24597000000358</v>
      </c>
      <c r="J25" s="337">
        <v>52269.002999999997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39407</v>
      </c>
      <c r="F26" s="336">
        <v>520.72812999999996</v>
      </c>
      <c r="G26" s="336">
        <v>44756.540309999997</v>
      </c>
      <c r="H26" s="336">
        <v>3821</v>
      </c>
      <c r="I26" s="336">
        <f>E26-G26+H26</f>
        <v>-1528.5403099999967</v>
      </c>
      <c r="J26" s="337">
        <v>50191.77377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40268</v>
      </c>
      <c r="F27" s="336">
        <v>166.18186</v>
      </c>
      <c r="G27" s="336">
        <v>43412.514532000001</v>
      </c>
      <c r="H27" s="336">
        <v>4057</v>
      </c>
      <c r="I27" s="336">
        <f>E27-G27+H27</f>
        <v>912.48546799999895</v>
      </c>
      <c r="J27" s="337">
        <v>44288.497860000003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25717</v>
      </c>
      <c r="F28" s="336">
        <v>94.569450000000003</v>
      </c>
      <c r="G28" s="336">
        <v>30288.665885999999</v>
      </c>
      <c r="H28" s="336">
        <v>2170</v>
      </c>
      <c r="I28" s="336">
        <f>E28-G28+H28</f>
        <v>-2401.6658859999989</v>
      </c>
      <c r="J28" s="337">
        <v>30746.45018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G29-11473</f>
        <v>746</v>
      </c>
      <c r="G29" s="336">
        <f>H25+H26+H27+H28</f>
        <v>12219</v>
      </c>
      <c r="H29" s="336"/>
      <c r="I29" s="336">
        <f>E29-G29</f>
        <v>895</v>
      </c>
      <c r="J29" s="337">
        <v>12628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25677</v>
      </c>
      <c r="F30" s="334">
        <v>452.88900000000001</v>
      </c>
      <c r="G30" s="334">
        <v>18224.511910000001</v>
      </c>
      <c r="H30" s="336"/>
      <c r="I30" s="398">
        <f>E30-G30</f>
        <v>7452.4880899999989</v>
      </c>
      <c r="J30" s="335">
        <v>21720.879990000001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19194</v>
      </c>
      <c r="F31" s="334">
        <f>F32</f>
        <v>108.31901000000001</v>
      </c>
      <c r="G31" s="334">
        <f>G32</f>
        <v>19324.256280000001</v>
      </c>
      <c r="H31" s="336"/>
      <c r="I31" s="334">
        <f>I32+I33</f>
        <v>-130.25628000000142</v>
      </c>
      <c r="J31" s="335">
        <f>J32</f>
        <v>26451.838350000002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17354</v>
      </c>
      <c r="F32" s="336">
        <f>109.31901-F36</f>
        <v>108.31901000000001</v>
      </c>
      <c r="G32" s="336">
        <f>22710.25628-G36</f>
        <v>19324.256280000001</v>
      </c>
      <c r="H32" s="336">
        <v>1243</v>
      </c>
      <c r="I32" s="336">
        <f>E32-G32+H32</f>
        <v>-727.25628000000142</v>
      </c>
      <c r="J32" s="337">
        <f>32539.83835-J36</f>
        <v>26451.838350000002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G33-1171</f>
        <v>72</v>
      </c>
      <c r="G33" s="339">
        <f>H32</f>
        <v>1243</v>
      </c>
      <c r="H33" s="339"/>
      <c r="I33" s="339">
        <f t="shared" ref="I33:I37" si="0">E33-G33</f>
        <v>597</v>
      </c>
      <c r="J33" s="340">
        <v>803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2839.615632</v>
      </c>
      <c r="H34" s="341"/>
      <c r="I34" s="370">
        <f t="shared" si="0"/>
        <v>160.38436799999999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2.4794999999999998</v>
      </c>
      <c r="G35" s="341">
        <v>480.53208000000001</v>
      </c>
      <c r="H35" s="320"/>
      <c r="I35" s="370">
        <f t="shared" si="0"/>
        <v>312.46791999999999</v>
      </c>
      <c r="J35" s="390">
        <v>815.75608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v>1</v>
      </c>
      <c r="G36" s="320">
        <v>3386</v>
      </c>
      <c r="H36" s="369"/>
      <c r="I36" s="423">
        <f t="shared" si="0"/>
        <v>-386</v>
      </c>
      <c r="J36" s="320">
        <v>6088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4.2682099999999998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1289.45426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4</v>
      </c>
      <c r="G39" s="320">
        <v>24</v>
      </c>
      <c r="H39" s="320"/>
      <c r="I39" s="370">
        <f>E39-G39</f>
        <v>-24</v>
      </c>
      <c r="J39" s="390">
        <v>348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316312</v>
      </c>
      <c r="F40" s="197">
        <f>F20+F23+F34+F35+F37+F39+F36</f>
        <v>3072.4189799999999</v>
      </c>
      <c r="G40" s="197">
        <f>G20+G23+G34+G35+G36+G37+G39</f>
        <v>291506.21375999996</v>
      </c>
      <c r="H40" s="197">
        <f>H25+H26+H27+H28+H32</f>
        <v>13462</v>
      </c>
      <c r="I40" s="302">
        <f>I20+I23+I34+I35+I36+I37+I39</f>
        <v>24805.786239999998</v>
      </c>
      <c r="J40" s="198">
        <f>J20+J23+J34+J35+J36+J37+J38+J39</f>
        <v>331034.55639000004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130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45</v>
      </c>
      <c r="F56" s="194" t="str">
        <f>G19</f>
        <v>LANDET KVANTUM T.O.M UKE 45</v>
      </c>
      <c r="G56" s="194" t="str">
        <f>I19</f>
        <v>RESTKVOTER</v>
      </c>
      <c r="H56" s="195" t="str">
        <f>J19</f>
        <v>LANDET KVANTUM T.O.M. UKE 45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148.24847</v>
      </c>
      <c r="F57" s="347">
        <v>2016.5360499999999</v>
      </c>
      <c r="G57" s="460">
        <f>D57-F57-F58</f>
        <v>1470.2659700000004</v>
      </c>
      <c r="H57" s="380">
        <v>1904.83638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135.08494999999999</v>
      </c>
      <c r="F58" s="387">
        <v>1889.1979799999999</v>
      </c>
      <c r="G58" s="461"/>
      <c r="H58" s="349">
        <v>1761.60105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2.7418999999999998</v>
      </c>
      <c r="F59" s="389">
        <v>88.317610000000002</v>
      </c>
      <c r="G59" s="393">
        <f>D59-F59</f>
        <v>111.68239</v>
      </c>
      <c r="H59" s="301">
        <v>92.018159999999995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17.046759999999999</v>
      </c>
      <c r="F60" s="347">
        <f>F61+F62+F63</f>
        <v>8318.5277299999998</v>
      </c>
      <c r="G60" s="387">
        <f>D60-F60</f>
        <v>-255.52772999999979</v>
      </c>
      <c r="H60" s="350">
        <f>H61+H62+H63</f>
        <v>7731.35088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2.3357999999999999</v>
      </c>
      <c r="F61" s="359">
        <v>3520.1875100000002</v>
      </c>
      <c r="G61" s="359"/>
      <c r="H61" s="360">
        <v>3375.0526500000001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7.32796</v>
      </c>
      <c r="F62" s="359">
        <v>3162.3780200000001</v>
      </c>
      <c r="G62" s="359"/>
      <c r="H62" s="360">
        <v>2946.0410999999999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7.383</v>
      </c>
      <c r="F63" s="376">
        <v>1635.9621999999999</v>
      </c>
      <c r="G63" s="376"/>
      <c r="H63" s="381">
        <v>1410.25713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6.0683499999999997</v>
      </c>
      <c r="G64" s="378">
        <f>D64-F64</f>
        <v>109.93165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2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303.12207999999998</v>
      </c>
      <c r="F66" s="200">
        <f>F57+F58+F59+F60+F64+F65</f>
        <v>12320.647719999999</v>
      </c>
      <c r="G66" s="200">
        <f>D66-F66</f>
        <v>1434.352280000001</v>
      </c>
      <c r="H66" s="208">
        <f>H57+H58+H59+H60+H64+H65</f>
        <v>11544.248249999999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98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45</v>
      </c>
      <c r="G84" s="194" t="str">
        <f>G19</f>
        <v>LANDET KVANTUM T.O.M UKE 45</v>
      </c>
      <c r="H84" s="194" t="str">
        <f>I19</f>
        <v>RESTKVOTER</v>
      </c>
      <c r="I84" s="195" t="str">
        <f>J19</f>
        <v>LANDET KVANTUM T.O.M. UKE 45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35161</v>
      </c>
      <c r="F85" s="328">
        <f>F87+F86</f>
        <v>482.03399999999999</v>
      </c>
      <c r="G85" s="328">
        <f>G86+G87</f>
        <v>34122.393640000002</v>
      </c>
      <c r="H85" s="328">
        <f>H86+H87</f>
        <v>1038.6063599999977</v>
      </c>
      <c r="I85" s="329">
        <f>I86+I87</f>
        <v>35048.926529999997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34336</v>
      </c>
      <c r="F86" s="330">
        <v>482.03399999999999</v>
      </c>
      <c r="G86" s="330">
        <v>33691.546860000002</v>
      </c>
      <c r="H86" s="330">
        <f>E86-G86</f>
        <v>644.4531399999978</v>
      </c>
      <c r="I86" s="331">
        <v>34481.357429999996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430.84678000000002</v>
      </c>
      <c r="H87" s="332">
        <f>E87-G87</f>
        <v>394.15321999999998</v>
      </c>
      <c r="I87" s="333">
        <v>567.56910000000005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:E88" si="1">D89+D94+D95</f>
        <v>52020</v>
      </c>
      <c r="E88" s="314">
        <f t="shared" si="1"/>
        <v>60438</v>
      </c>
      <c r="F88" s="328">
        <f t="shared" ref="F88:I88" si="2">F89+F94+F95</f>
        <v>910.92625999999996</v>
      </c>
      <c r="G88" s="328">
        <f t="shared" si="2"/>
        <v>47170.891620000002</v>
      </c>
      <c r="H88" s="328">
        <f>H89+H94+H95</f>
        <v>13267.108379999998</v>
      </c>
      <c r="I88" s="329">
        <f t="shared" si="2"/>
        <v>44013.147960000002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:E89" si="3">D90+D91+D92+D93</f>
        <v>40422</v>
      </c>
      <c r="E89" s="316">
        <f t="shared" si="3"/>
        <v>48334</v>
      </c>
      <c r="F89" s="334">
        <f t="shared" ref="F89:I89" si="4">F90+F91+F92+F93</f>
        <v>698.19575999999995</v>
      </c>
      <c r="G89" s="334">
        <f t="shared" si="4"/>
        <v>36724.994310000002</v>
      </c>
      <c r="H89" s="334">
        <f>H90+H91+H92+H93</f>
        <v>11609.005689999998</v>
      </c>
      <c r="I89" s="335">
        <f t="shared" si="4"/>
        <v>31767.949460000003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13712</v>
      </c>
      <c r="F90" s="336">
        <v>299.29313000000002</v>
      </c>
      <c r="G90" s="336">
        <v>6431.0848599999999</v>
      </c>
      <c r="H90" s="336">
        <f t="shared" ref="H90:H98" si="5">E90-G90</f>
        <v>7280.9151400000001</v>
      </c>
      <c r="I90" s="337">
        <v>6919.0136300000004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13342</v>
      </c>
      <c r="F91" s="336">
        <v>264.75635</v>
      </c>
      <c r="G91" s="336">
        <v>10598.059520000001</v>
      </c>
      <c r="H91" s="336">
        <f t="shared" si="5"/>
        <v>2743.9404799999993</v>
      </c>
      <c r="I91" s="337">
        <v>9650.0943599999991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13706</v>
      </c>
      <c r="F92" s="336">
        <v>112.4498</v>
      </c>
      <c r="G92" s="336">
        <v>11167.77635</v>
      </c>
      <c r="H92" s="336">
        <f t="shared" si="5"/>
        <v>2538.2236499999999</v>
      </c>
      <c r="I92" s="337">
        <v>8788.4398999999994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7574</v>
      </c>
      <c r="F93" s="336">
        <v>21.696480000000001</v>
      </c>
      <c r="G93" s="336">
        <v>8528.0735800000002</v>
      </c>
      <c r="H93" s="336">
        <f t="shared" si="5"/>
        <v>-954.07358000000022</v>
      </c>
      <c r="I93" s="337">
        <v>6410.40157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10082</v>
      </c>
      <c r="F94" s="334">
        <v>120.9166</v>
      </c>
      <c r="G94" s="334">
        <v>8639.8704799999996</v>
      </c>
      <c r="H94" s="334">
        <f t="shared" si="5"/>
        <v>1442.1295200000004</v>
      </c>
      <c r="I94" s="335">
        <v>10518.149820000001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2022</v>
      </c>
      <c r="F95" s="345">
        <v>91.813900000000004</v>
      </c>
      <c r="G95" s="345">
        <v>1806.02683</v>
      </c>
      <c r="H95" s="345">
        <f t="shared" si="5"/>
        <v>215.97316999999998</v>
      </c>
      <c r="I95" s="346">
        <v>1727.0486800000001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0.60772000000000004</v>
      </c>
      <c r="G96" s="341">
        <v>19.80472</v>
      </c>
      <c r="H96" s="341">
        <f t="shared" si="5"/>
        <v>293.19528000000003</v>
      </c>
      <c r="I96" s="342">
        <v>12.969440000000001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0.59272999999999998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45</v>
      </c>
      <c r="H98" s="320">
        <f t="shared" si="5"/>
        <v>-45</v>
      </c>
      <c r="I98" s="323">
        <v>118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1395.1607099999999</v>
      </c>
      <c r="G99" s="391">
        <f t="shared" si="6"/>
        <v>81658.089980000004</v>
      </c>
      <c r="H99" s="222">
        <f>H85+H88+H96+H97+H98</f>
        <v>14553.910019999996</v>
      </c>
      <c r="I99" s="198">
        <f>I85+I88+I96+I97+I98</f>
        <v>79493.04393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129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45</v>
      </c>
      <c r="G117" s="194" t="str">
        <f>G19</f>
        <v>LANDET KVANTUM T.O.M UKE 45</v>
      </c>
      <c r="H117" s="194" t="str">
        <f>I19</f>
        <v>RESTKVOTER</v>
      </c>
      <c r="I117" s="195" t="str">
        <f>J19</f>
        <v>LANDET KVANTUM T.O.M. UKE 45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45496</v>
      </c>
      <c r="F118" s="232">
        <f t="shared" si="7"/>
        <v>270.27134999999998</v>
      </c>
      <c r="G118" s="232">
        <f t="shared" si="7"/>
        <v>45199.444609999999</v>
      </c>
      <c r="H118" s="347">
        <f t="shared" si="7"/>
        <v>296.55539000000317</v>
      </c>
      <c r="I118" s="350">
        <f t="shared" si="7"/>
        <v>56854.761759999994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35725</v>
      </c>
      <c r="F119" s="244">
        <v>270.27134999999998</v>
      </c>
      <c r="G119" s="244">
        <v>38372.823129999997</v>
      </c>
      <c r="H119" s="351">
        <f>E119-G119</f>
        <v>-2647.823129999997</v>
      </c>
      <c r="I119" s="352">
        <v>48295.612399999998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9271</v>
      </c>
      <c r="F120" s="244"/>
      <c r="G120" s="244">
        <v>6826.6214799999998</v>
      </c>
      <c r="H120" s="351">
        <f>E120-G120</f>
        <v>2444.3785200000002</v>
      </c>
      <c r="I120" s="352">
        <v>8559.1493599999994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31810</v>
      </c>
      <c r="F122" s="295">
        <v>6.3090000000000002</v>
      </c>
      <c r="G122" s="295">
        <f>27877.11662+6067.34794</f>
        <v>33944.46456</v>
      </c>
      <c r="H122" s="298">
        <f>E122-G122</f>
        <v>-2134.4645600000003</v>
      </c>
      <c r="I122" s="300">
        <v>34803.513870000002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52142</v>
      </c>
      <c r="F123" s="226">
        <f>F124+F129+F132</f>
        <v>1546.3648800000003</v>
      </c>
      <c r="G123" s="226">
        <f>G132+G129+G124</f>
        <v>51972.687449999998</v>
      </c>
      <c r="H123" s="355">
        <f>H124+H129+H132</f>
        <v>169.31254999999874</v>
      </c>
      <c r="I123" s="356">
        <f>I124+I129+I132</f>
        <v>53058.626550000001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39044</v>
      </c>
      <c r="F124" s="377">
        <f>F125+F126+F127+F128</f>
        <v>1296.8640500000001</v>
      </c>
      <c r="G124" s="377">
        <f>G125+G126+G128+G127</f>
        <v>38258.737260000002</v>
      </c>
      <c r="H124" s="357">
        <f>H125+H126+H127+H128</f>
        <v>785.2627399999983</v>
      </c>
      <c r="I124" s="358">
        <f>I125+I126+I127+I128</f>
        <v>43148.85757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12492</v>
      </c>
      <c r="F125" s="240">
        <v>387.53669000000002</v>
      </c>
      <c r="G125" s="240">
        <v>8566.6759500000007</v>
      </c>
      <c r="H125" s="359">
        <f t="shared" ref="H125:H137" si="8">E125-G125</f>
        <v>3925.3240499999993</v>
      </c>
      <c r="I125" s="360">
        <v>6991.7503299999998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11227</v>
      </c>
      <c r="F126" s="240">
        <v>438.65330999999998</v>
      </c>
      <c r="G126" s="240">
        <f>11659.53106-903.36069</f>
        <v>10756.17037</v>
      </c>
      <c r="H126" s="359">
        <f t="shared" si="8"/>
        <v>470.82963000000018</v>
      </c>
      <c r="I126" s="360">
        <v>11062.07152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8685</v>
      </c>
      <c r="F127" s="240">
        <v>217.98660000000001</v>
      </c>
      <c r="G127" s="240">
        <f>12948.39025-1871.7957</f>
        <v>11076.59455</v>
      </c>
      <c r="H127" s="359">
        <f t="shared" si="8"/>
        <v>-2391.5945499999998</v>
      </c>
      <c r="I127" s="360">
        <v>12394.10367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6640</v>
      </c>
      <c r="F128" s="240">
        <v>252.68745000000001</v>
      </c>
      <c r="G128" s="240">
        <f>11151.48794-3292.19155</f>
        <v>7859.2963900000013</v>
      </c>
      <c r="H128" s="359">
        <f t="shared" si="8"/>
        <v>-1219.2963900000013</v>
      </c>
      <c r="I128" s="360">
        <v>12700.932049999999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6203</v>
      </c>
      <c r="F129" s="233">
        <v>19.596599999999999</v>
      </c>
      <c r="G129" s="233">
        <v>6597.5224399999997</v>
      </c>
      <c r="H129" s="361">
        <f t="shared" si="8"/>
        <v>-394.52243999999973</v>
      </c>
      <c r="I129" s="362">
        <v>4520.2789599999996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5703</v>
      </c>
      <c r="F130" s="240">
        <v>1.35E-2</v>
      </c>
      <c r="G130" s="240">
        <v>6316.4246300000004</v>
      </c>
      <c r="H130" s="359">
        <f t="shared" si="8"/>
        <v>-613.42463000000043</v>
      </c>
      <c r="I130" s="360">
        <v>4429.1132100000004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19.583099999999998</v>
      </c>
      <c r="G131" s="240">
        <f>G129-G130</f>
        <v>281.0978099999993</v>
      </c>
      <c r="H131" s="359">
        <f t="shared" si="8"/>
        <v>218.9021900000007</v>
      </c>
      <c r="I131" s="360">
        <f>I129-I130</f>
        <v>91.165749999999207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6895</v>
      </c>
      <c r="F132" s="257">
        <v>229.90423000000001</v>
      </c>
      <c r="G132" s="257">
        <v>7116.4277499999998</v>
      </c>
      <c r="H132" s="363">
        <f t="shared" si="8"/>
        <v>-221.42774999999983</v>
      </c>
      <c r="I132" s="364">
        <v>5389.4900200000002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0.74904999999999999</v>
      </c>
      <c r="G133" s="226">
        <v>13.901450000000001</v>
      </c>
      <c r="H133" s="378">
        <f t="shared" si="8"/>
        <v>115.09855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6.7495599999999998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265.89499999999998</v>
      </c>
      <c r="H135" s="230">
        <f t="shared" si="8"/>
        <v>-15.894999999999982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42</v>
      </c>
      <c r="G136" s="225">
        <v>729</v>
      </c>
      <c r="H136" s="234">
        <f t="shared" si="8"/>
        <v>-729</v>
      </c>
      <c r="I136" s="297">
        <v>826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131827</v>
      </c>
      <c r="F137" s="186">
        <f>F118+F122+F123+F133+F134+F135+F136</f>
        <v>1872.4438400000001</v>
      </c>
      <c r="G137" s="186">
        <f>G118+G122+G123+G133+G134+G135+G136</f>
        <v>134125.39306999999</v>
      </c>
      <c r="H137" s="200">
        <f t="shared" si="8"/>
        <v>-2298.393069999991</v>
      </c>
      <c r="I137" s="198">
        <f>I118+I121+I122+I123+I133+I134+I135+I136</f>
        <v>147819.81057999996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33" t="s">
        <v>2</v>
      </c>
      <c r="D148" s="43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45</v>
      </c>
      <c r="F157" s="69" t="str">
        <f>G19</f>
        <v>LANDET KVANTUM T.O.M UKE 45</v>
      </c>
      <c r="G157" s="69" t="str">
        <f>I19</f>
        <v>RESTKVOTER</v>
      </c>
      <c r="H157" s="92" t="str">
        <f>J19</f>
        <v>LANDET KVANTUM T.O.M. UKE 45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84.544449999999998</v>
      </c>
      <c r="F158" s="183">
        <v>21103.655780000001</v>
      </c>
      <c r="G158" s="183">
        <f>D158-F158</f>
        <v>13467.344219999999</v>
      </c>
      <c r="H158" s="220">
        <v>17651.980940000001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0.19500000000000001</v>
      </c>
      <c r="F159" s="183">
        <v>29.325669999999999</v>
      </c>
      <c r="G159" s="183">
        <f>D159-F159</f>
        <v>70.674329999999998</v>
      </c>
      <c r="H159" s="220">
        <v>3.8546299999999998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84.739449999999991</v>
      </c>
      <c r="F161" s="185">
        <f>SUM(F158:F160)</f>
        <v>21132.981449999999</v>
      </c>
      <c r="G161" s="185">
        <f>D161-F161</f>
        <v>13572.018550000001</v>
      </c>
      <c r="H161" s="207">
        <f>SUM(H158:H160)</f>
        <v>17655.855570000003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30" t="s">
        <v>1</v>
      </c>
      <c r="C164" s="431"/>
      <c r="D164" s="431"/>
      <c r="E164" s="431"/>
      <c r="F164" s="431"/>
      <c r="G164" s="431"/>
      <c r="H164" s="431"/>
      <c r="I164" s="431"/>
      <c r="J164" s="431"/>
      <c r="K164" s="432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33" t="s">
        <v>2</v>
      </c>
      <c r="D166" s="434"/>
      <c r="E166" s="433" t="s">
        <v>53</v>
      </c>
      <c r="F166" s="434"/>
      <c r="G166" s="433" t="s">
        <v>54</v>
      </c>
      <c r="H166" s="434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35" t="s">
        <v>8</v>
      </c>
      <c r="C175" s="436"/>
      <c r="D175" s="436"/>
      <c r="E175" s="436"/>
      <c r="F175" s="436"/>
      <c r="G175" s="436"/>
      <c r="H175" s="436"/>
      <c r="I175" s="436"/>
      <c r="J175" s="436"/>
      <c r="K175" s="437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63.75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45</v>
      </c>
      <c r="G177" s="69" t="str">
        <f>G19</f>
        <v>LANDET KVANTUM T.O.M UKE 45</v>
      </c>
      <c r="H177" s="69" t="str">
        <f>I19</f>
        <v>RESTKVOTER</v>
      </c>
      <c r="I177" s="92" t="str">
        <f>J19</f>
        <v>LANDET KVANTUM T.O.M. UKE 45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66.091200000000001</v>
      </c>
      <c r="G178" s="227">
        <f t="shared" ref="G178:H178" si="10">G179+G180+G181+G182</f>
        <v>39544.923079999993</v>
      </c>
      <c r="H178" s="305">
        <f t="shared" si="10"/>
        <v>283.07692000000179</v>
      </c>
      <c r="I178" s="310">
        <f>I179+I180+I181+I182</f>
        <v>29980.75446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/>
      <c r="G179" s="288">
        <v>29357.783189999998</v>
      </c>
      <c r="H179" s="303">
        <f t="shared" ref="H179:H184" si="11">E179-G179</f>
        <v>-3860.7831899999983</v>
      </c>
      <c r="I179" s="308">
        <v>22949.99208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/>
      <c r="G180" s="288">
        <v>3238.5463500000001</v>
      </c>
      <c r="H180" s="303">
        <f t="shared" si="11"/>
        <v>3397.4536499999999</v>
      </c>
      <c r="I180" s="308">
        <v>1817.0884599999999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60.871200000000002</v>
      </c>
      <c r="G181" s="288">
        <v>3176.61319</v>
      </c>
      <c r="H181" s="303">
        <f t="shared" si="11"/>
        <v>-1383.61319</v>
      </c>
      <c r="I181" s="308">
        <v>2251.3593999999998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5.22</v>
      </c>
      <c r="G182" s="288">
        <v>3771.9803499999998</v>
      </c>
      <c r="H182" s="303">
        <f t="shared" si="11"/>
        <v>2130.0196500000002</v>
      </c>
      <c r="I182" s="308">
        <v>2962.3145199999999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/>
      <c r="G183" s="289">
        <v>4790.6061099999997</v>
      </c>
      <c r="H183" s="307">
        <f t="shared" si="11"/>
        <v>709.39389000000028</v>
      </c>
      <c r="I183" s="312">
        <v>2047.86276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106.4032</v>
      </c>
      <c r="G184" s="227">
        <f>G185+G186</f>
        <v>3429.06493</v>
      </c>
      <c r="H184" s="305">
        <f t="shared" si="11"/>
        <v>4570.9350699999995</v>
      </c>
      <c r="I184" s="310">
        <f>I185+I186</f>
        <v>4640.1099899999999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/>
      <c r="G185" s="288">
        <v>398.58715000000001</v>
      </c>
      <c r="H185" s="303"/>
      <c r="I185" s="308">
        <v>1390.1195700000001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106.4032</v>
      </c>
      <c r="G186" s="229">
        <v>3030.4777800000002</v>
      </c>
      <c r="H186" s="306"/>
      <c r="I186" s="311">
        <v>3249.9904200000001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0.77705000000000002</v>
      </c>
      <c r="H187" s="307">
        <f>E187-G187</f>
        <v>9.2229500000000009</v>
      </c>
      <c r="I187" s="312">
        <v>0.60119999999999996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1.37958</v>
      </c>
      <c r="G188" s="228">
        <v>52.186779999999999</v>
      </c>
      <c r="H188" s="304">
        <f>E188-G188</f>
        <v>-52.186779999999999</v>
      </c>
      <c r="I188" s="309">
        <v>47.723089999999999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173.87397999999999</v>
      </c>
      <c r="G189" s="186">
        <f>G178+G183+G184+G187+G188</f>
        <v>47817.557949999988</v>
      </c>
      <c r="H189" s="200">
        <f>H178+H183+H184+H187+H188</f>
        <v>5520.4420500000024</v>
      </c>
      <c r="I189" s="198">
        <f>I178+I183+I184+I187+I188</f>
        <v>36717.051499999994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30" t="s">
        <v>1</v>
      </c>
      <c r="C194" s="431"/>
      <c r="D194" s="431"/>
      <c r="E194" s="431"/>
      <c r="F194" s="431"/>
      <c r="G194" s="431"/>
      <c r="H194" s="431"/>
      <c r="I194" s="431"/>
      <c r="J194" s="431"/>
      <c r="K194" s="432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33" t="s">
        <v>2</v>
      </c>
      <c r="D196" s="434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35" t="s">
        <v>8</v>
      </c>
      <c r="C204" s="436"/>
      <c r="D204" s="436"/>
      <c r="E204" s="436"/>
      <c r="F204" s="436"/>
      <c r="G204" s="436"/>
      <c r="H204" s="436"/>
      <c r="I204" s="436"/>
      <c r="J204" s="436"/>
      <c r="K204" s="437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45</v>
      </c>
      <c r="F206" s="69" t="str">
        <f>G19</f>
        <v>LANDET KVANTUM T.O.M UKE 45</v>
      </c>
      <c r="G206" s="69" t="str">
        <f>I19</f>
        <v>RESTKVOTER</v>
      </c>
      <c r="H206" s="92" t="str">
        <f>J19</f>
        <v>LANDET KVANTUM T.O.M. UKE 45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9.3314900000000005</v>
      </c>
      <c r="F207" s="183">
        <v>1030.05486</v>
      </c>
      <c r="G207" s="183">
        <f>D207-F207</f>
        <v>69.945140000000038</v>
      </c>
      <c r="H207" s="220">
        <v>961.91719999999998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35.324120000000001</v>
      </c>
      <c r="F208" s="183">
        <v>3077.6695199999999</v>
      </c>
      <c r="G208" s="183">
        <f t="shared" ref="G208:G210" si="12">D208-F208</f>
        <v>394.33048000000008</v>
      </c>
      <c r="H208" s="220">
        <v>4168.4972699999998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2.15734</v>
      </c>
      <c r="G209" s="183">
        <f t="shared" si="12"/>
        <v>47.842660000000002</v>
      </c>
      <c r="H209" s="221">
        <v>0.53217999999999999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4.3163799999999997</v>
      </c>
      <c r="G210" s="183">
        <f t="shared" si="12"/>
        <v>-4.3163799999999997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44.655610000000003</v>
      </c>
      <c r="F211" s="185">
        <f>SUM(F207:F210)</f>
        <v>4114.1980999999996</v>
      </c>
      <c r="G211" s="185">
        <f>D211-F211</f>
        <v>507.80190000000039</v>
      </c>
      <c r="H211" s="207">
        <f>H207+H208+H209+H210</f>
        <v>5131.8984099999998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30" t="s">
        <v>1</v>
      </c>
      <c r="C222" s="431"/>
      <c r="D222" s="431"/>
      <c r="E222" s="431"/>
      <c r="F222" s="431"/>
      <c r="G222" s="431"/>
      <c r="H222" s="431"/>
      <c r="I222" s="431"/>
      <c r="J222" s="431"/>
      <c r="K222" s="432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33" t="s">
        <v>2</v>
      </c>
      <c r="D224" s="434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35" t="s">
        <v>8</v>
      </c>
      <c r="C230" s="436"/>
      <c r="D230" s="436"/>
      <c r="E230" s="436"/>
      <c r="F230" s="436"/>
      <c r="G230" s="436"/>
      <c r="H230" s="436"/>
      <c r="I230" s="436"/>
      <c r="J230" s="436"/>
      <c r="K230" s="437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45</v>
      </c>
      <c r="G232" s="401" t="str">
        <f>F206</f>
        <v>LANDET KVANTUM T.O.M UKE 45</v>
      </c>
      <c r="H232" s="401" t="s">
        <v>62</v>
      </c>
      <c r="I232" s="402" t="str">
        <f>H206</f>
        <v>LANDET KVANTUM T.O.M. UKE 45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27">
        <v>1650</v>
      </c>
      <c r="E233" s="438">
        <v>1650</v>
      </c>
      <c r="F233" s="419">
        <f>SUM(F234:F235)</f>
        <v>0</v>
      </c>
      <c r="G233" s="403">
        <f>SUM(G234:G235)</f>
        <v>1595.15535</v>
      </c>
      <c r="H233" s="424">
        <f>E233-G233</f>
        <v>54.844650000000001</v>
      </c>
      <c r="I233" s="403">
        <f>SUM(I234:I235)</f>
        <v>2080.6275000000001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28"/>
      <c r="E234" s="439"/>
      <c r="F234" s="420"/>
      <c r="G234" s="405">
        <v>1221.97955</v>
      </c>
      <c r="H234" s="425"/>
      <c r="I234" s="405">
        <v>1633.6824999999999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29"/>
      <c r="E235" s="440"/>
      <c r="F235" s="406"/>
      <c r="G235" s="406">
        <v>373.17579999999998</v>
      </c>
      <c r="H235" s="426"/>
      <c r="I235" s="414">
        <v>446.94499999999999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27">
        <v>943</v>
      </c>
      <c r="E236" s="438">
        <v>1266</v>
      </c>
      <c r="F236" s="419">
        <f>SUM(F237:F238)</f>
        <v>0</v>
      </c>
      <c r="G236" s="403">
        <f>SUM(G237:G238)</f>
        <v>1334.1933099999999</v>
      </c>
      <c r="H236" s="424">
        <f>E236-G236</f>
        <v>-68.193309999999883</v>
      </c>
      <c r="I236" s="403">
        <f>SUM(I237:I238)</f>
        <v>1704.83341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28"/>
      <c r="E237" s="439"/>
      <c r="F237" s="420"/>
      <c r="G237" s="405">
        <v>1036.5637099999999</v>
      </c>
      <c r="H237" s="425"/>
      <c r="I237" s="405">
        <v>1421.3724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29"/>
      <c r="E238" s="440"/>
      <c r="F238" s="406"/>
      <c r="G238" s="406">
        <v>297.62959999999998</v>
      </c>
      <c r="H238" s="426"/>
      <c r="I238" s="414">
        <v>283.46100999999999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27">
        <v>943</v>
      </c>
      <c r="E239" s="438">
        <v>1143</v>
      </c>
      <c r="F239" s="419">
        <f>SUM(F240:F241)</f>
        <v>67.193399999999997</v>
      </c>
      <c r="G239" s="403">
        <f>SUM(G240:G241)</f>
        <v>763.96406999999999</v>
      </c>
      <c r="H239" s="424">
        <f>E239-G239</f>
        <v>379.03593000000001</v>
      </c>
      <c r="I239" s="403">
        <f>SUM(I240:I241)</f>
        <v>817.21079999999995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28"/>
      <c r="E240" s="439"/>
      <c r="F240" s="420">
        <v>44.241999999999997</v>
      </c>
      <c r="G240" s="405">
        <v>575.71657000000005</v>
      </c>
      <c r="H240" s="425"/>
      <c r="I240" s="405">
        <v>664.74099999999999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29"/>
      <c r="E241" s="440"/>
      <c r="F241" s="406">
        <v>22.9514</v>
      </c>
      <c r="G241" s="406">
        <v>188.2475</v>
      </c>
      <c r="H241" s="426"/>
      <c r="I241" s="414">
        <v>152.46979999999999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67.193399999999997</v>
      </c>
      <c r="G243" s="185">
        <f>G233+G236+G239+G242</f>
        <v>3693.3127299999996</v>
      </c>
      <c r="H243" s="408">
        <f>SUM(H233:H242)</f>
        <v>365.68727000000013</v>
      </c>
      <c r="I243" s="416">
        <f>I233+I236+I239+I242</f>
        <v>4602.6717099999996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45
&amp;"-,Normal"&amp;11(iht. motatte landings- og sluttsedler fra fiskesalgslagene; alle tallstørrelser i hele tonn)&amp;R13.11.2019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UKE_45_2019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2019-10-22T09:18:46Z</cp:lastPrinted>
  <dcterms:created xsi:type="dcterms:W3CDTF">2011-07-06T12:13:20Z</dcterms:created>
  <dcterms:modified xsi:type="dcterms:W3CDTF">2019-11-13T09:15:19Z</dcterms:modified>
</cp:coreProperties>
</file>