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5150" tabRatio="374"/>
  </bookViews>
  <sheets>
    <sheet name="UKE_34_2021" sheetId="1" r:id="rId1"/>
  </sheets>
  <definedNames>
    <definedName name="Z_14D440E4_F18A_4F78_9989_38C1B133222D_.wvu.Cols" localSheetId="0" hidden="1">UKE_34_2021!#REF!</definedName>
    <definedName name="Z_14D440E4_F18A_4F78_9989_38C1B133222D_.wvu.PrintArea" localSheetId="0" hidden="1">UKE_34_2021!$B$1:$J$344</definedName>
    <definedName name="Z_14D440E4_F18A_4F78_9989_38C1B133222D_.wvu.Rows" localSheetId="0" hidden="1">UKE_34_2021!#REF!,UKE_34_2021!#REF!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G54" i="1"/>
  <c r="E162" i="1" l="1"/>
  <c r="I162" i="1"/>
  <c r="D162" i="1"/>
  <c r="G151" i="1" l="1"/>
  <c r="G150" i="1"/>
  <c r="G145" i="1"/>
  <c r="I305" i="1"/>
  <c r="I299" i="1"/>
  <c r="G36" i="1" l="1"/>
  <c r="G34" i="1" s="1"/>
  <c r="F36" i="1"/>
  <c r="G39" i="1"/>
  <c r="F39" i="1"/>
  <c r="F34" i="1"/>
  <c r="I39" i="1" l="1"/>
  <c r="I310" i="1" l="1"/>
  <c r="I154" i="1"/>
  <c r="E34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I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H53" i="1"/>
  <c r="F54" i="1"/>
  <c r="H54" i="1"/>
  <c r="I32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I105" i="1"/>
  <c r="H106" i="1"/>
  <c r="H107" i="1"/>
  <c r="D108" i="1"/>
  <c r="D109" i="1"/>
  <c r="E109" i="1"/>
  <c r="E108" i="1" s="1"/>
  <c r="E120" i="1" s="1"/>
  <c r="F109" i="1"/>
  <c r="F108" i="1" s="1"/>
  <c r="G109" i="1"/>
  <c r="G108" i="1" s="1"/>
  <c r="I109" i="1"/>
  <c r="I108" i="1" s="1"/>
  <c r="H110" i="1"/>
  <c r="H111" i="1"/>
  <c r="H112" i="1"/>
  <c r="H113" i="1"/>
  <c r="H114" i="1"/>
  <c r="H115" i="1"/>
  <c r="H116" i="1"/>
  <c r="H117" i="1"/>
  <c r="H118" i="1"/>
  <c r="H119" i="1"/>
  <c r="D136" i="1"/>
  <c r="F136" i="1"/>
  <c r="H136" i="1"/>
  <c r="C139" i="1"/>
  <c r="F140" i="1"/>
  <c r="G140" i="1"/>
  <c r="H140" i="1"/>
  <c r="I140" i="1"/>
  <c r="D141" i="1"/>
  <c r="E141" i="1"/>
  <c r="F141" i="1"/>
  <c r="F162" i="1" s="1"/>
  <c r="G141" i="1"/>
  <c r="I141" i="1"/>
  <c r="H144" i="1"/>
  <c r="H145" i="1"/>
  <c r="D147" i="1"/>
  <c r="E147" i="1"/>
  <c r="E146" i="1" s="1"/>
  <c r="F147" i="1"/>
  <c r="F146" i="1" s="1"/>
  <c r="G147" i="1"/>
  <c r="G146" i="1" s="1"/>
  <c r="I147" i="1"/>
  <c r="I146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G162" i="1" l="1"/>
  <c r="D146" i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I120" i="1"/>
  <c r="H23" i="1"/>
  <c r="G342" i="1"/>
  <c r="H152" i="1"/>
  <c r="D120" i="1"/>
  <c r="I27" i="1"/>
  <c r="I26" i="1" s="1"/>
  <c r="I43" i="1" s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<sst xmlns="http://schemas.openxmlformats.org/spreadsheetml/2006/main" count="265" uniqueCount="143">
  <si>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</si>
  <si>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</si>
  <si>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</si>
  <si>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</si>
  <si>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</si>
  <si>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</si>
  <si>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</si>
  <si>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</si>
  <si>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</si>
  <si>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</si>
  <si>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</si>
  <si>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</si>
  <si>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</si>
  <si>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</si>
  <si>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</si>
  <si>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</si>
  <si>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</si>
  <si>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</si>
  <si>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</si>
  <si>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</si>
  <si>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</si>
  <si>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</si>
  <si>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</si>
  <si>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</si>
  <si>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</si>
  <si>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</si>
  <si>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</si>
  <si>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</si>
  <si>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</si>
  <si>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</si>
  <si>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</si>
  <si>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</si>
  <si>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</si>
  <si>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</si>
  <si>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</si>
  <si>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</si>
  <si>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</si>
  <si>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</si>
  <si>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</si>
  <si>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</si>
  <si>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</si>
  <si>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</si>
  <si>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</si>
  <si>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</si>
  <si>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</si>
  <si>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</si>
  <si>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</si>
  <si>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</si>
  <si>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</si>
  <si>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</si>
  <si>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</si>
  <si>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</si>
  <si>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</si>
  <si>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</si>
  <si>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</si>
  <si>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</si>
  <si>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</si>
  <si>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</si>
  <si>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</si>
  <si>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</si>
  <si>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</si>
  <si>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</si>
  <si>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</si>
  <si>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</si>
  <si>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</si>
  <si>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</si>
  <si>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</si>
  <si>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</si>
  <si>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</si>
  <si>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</si>
  <si>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</si>
  <si>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</si>
  <si>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</si>
  <si>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</si>
  <si>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</si>
  <si>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</si>
  <si>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</si>
  <si>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</si>
  <si>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</si>
  <si>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</si>
  <si>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</si>
  <si>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</si>
  <si>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</si>
  <si>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</si>
  <si>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</si>
  <si>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</si>
  <si>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</si>
  <si>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</si>
  <si>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</si>
  <si>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</si>
  <si>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</si>
  <si>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</si>
  <si>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</si>
  <si>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</si>
  <si>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</si>
  <si>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</si>
  <si>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</si>
  <si>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</si>
  <si>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</si>
  <si>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</si>
  <si>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</si>
  <si>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</si>
  <si>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</si>
  <si>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</si>
  <si>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</si>
  <si>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</si>
  <si>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</si>
  <si>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</si>
  <si>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</si>
  <si>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</si>
  <si>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</si>
  <si>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</si>
  <si>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</si>
  <si>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</si>
  <si>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</si>
  <si>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</si>
  <si>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</si>
  <si>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</si>
  <si>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</si>
  <si>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</si>
  <si>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</si>
  <si>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</si>
  <si>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</si>
  <si>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</si>
  <si>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</si>
  <si>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</si>
  <si>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</si>
  <si>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</si>
  <si>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</si>
  <si>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</si>
  <si>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</si>
  <si>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</si>
  <si>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</si>
  <si>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</si>
  <si>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</si>
  <si>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>3</t>
    </r>
    <r>
      <rPr>
        <sz val="9"/>
        <color indexed="8"/>
        <rFont val="Calibri"/>
        <family val="2"/>
      </rPr>
      <t xml:space="preserve"> Det er fisket 3 462 tonn sei med konvensjonelle redskap som belastes notkvoten</t>
    </r>
  </si>
  <si>
    <t>FANGST UKE 34</t>
  </si>
  <si>
    <t>FANGST T.O.M UKE 34</t>
  </si>
  <si>
    <t>RESTKVOTER UKE 34</t>
  </si>
  <si>
    <t>FANGST T.O.M. UKE 34 2020</t>
  </si>
  <si>
    <r>
      <t xml:space="preserve">2 </t>
    </r>
    <r>
      <rPr>
        <sz val="9"/>
        <color indexed="8"/>
        <rFont val="Calibri"/>
        <family val="2"/>
      </rPr>
      <t>Registrert rekreasjonsfiske utgjør 47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</si>
  <si>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476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</si>
  <si>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907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</si>
</sst>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="90" zoomScaleNormal="110" zoomScaleSheetLayoutView="100" zoomScalePageLayoutView="90" workbookViewId="0">
      <selection activeCell="J22" sqref="J22"/>
    </sheetView>
  </sheetViews>
  <sheetFormatPr baseColWidth="10" defaultColWidth="11.42578125" defaultRowHeight="0" customHeight="1" zeroHeight="1" x14ac:dyDescent="0.25"/>
  <cols>
    <col min="1" max="1" width="2.42578125" customWidth="1"/>
    <col min="2" max="2" width="2.85546875" customWidth="1"/>
    <col min="3" max="3" width="32.42578125" customWidth="1"/>
    <col min="4" max="4" width="16.85546875" customWidth="1"/>
    <col min="5" max="5" width="16.42578125" bestFit="1" customWidth="1"/>
    <col min="6" max="6" width="15" customWidth="1"/>
    <col min="7" max="7" width="19.5703125" customWidth="1"/>
    <col min="8" max="8" width="17.7109375" customWidth="1"/>
    <col min="9" max="9" width="18.42578125" customWidth="1"/>
    <col min="10" max="10" width="19.140625" customWidth="1"/>
  </cols>
  <sheetData>
    <row r="1" spans="1:10" ht="8.1" customHeight="1" thickBo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3">
      <c r="A2" s="26"/>
      <c r="B2" s="413" t="s">
        <v>133</v>
      </c>
      <c r="C2" s="414"/>
      <c r="D2" s="414"/>
      <c r="E2" s="414"/>
      <c r="F2" s="414"/>
      <c r="G2" s="414"/>
      <c r="H2" s="414"/>
      <c r="I2" s="414"/>
      <c r="J2" s="415"/>
    </row>
    <row r="3" spans="1:10" ht="14.85" customHeight="1" thickTop="1" x14ac:dyDescent="0.2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2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2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2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2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3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6"/>
      <c r="B9" s="416"/>
      <c r="C9" s="417"/>
      <c r="D9" s="417"/>
      <c r="E9" s="417"/>
      <c r="F9" s="417"/>
      <c r="G9" s="417"/>
      <c r="H9" s="417"/>
      <c r="I9" s="417"/>
      <c r="J9" s="418"/>
    </row>
    <row r="10" spans="1:10" ht="12" customHeight="1" thickBot="1" x14ac:dyDescent="0.3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3">
      <c r="A11" s="1"/>
      <c r="B11" s="50"/>
      <c r="C11" s="408" t="s">
        <v>1</v>
      </c>
      <c r="D11" s="409"/>
      <c r="E11" s="408" t="s">
        <v>18</v>
      </c>
      <c r="F11" s="409"/>
      <c r="G11" s="408" t="s">
        <v>19</v>
      </c>
      <c r="H11" s="409"/>
      <c r="I11" s="87"/>
      <c r="J11" s="61"/>
    </row>
    <row r="12" spans="1:10" ht="14.1" customHeight="1" x14ac:dyDescent="0.2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2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2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3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1" customHeight="1" thickBot="1" x14ac:dyDescent="0.3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2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3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25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25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3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3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" customHeight="1" x14ac:dyDescent="0.2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130454</v>
      </c>
      <c r="F23" s="172">
        <f t="shared" si="0"/>
        <v>1280.8820800000001</v>
      </c>
      <c r="G23" s="172">
        <f t="shared" si="0"/>
        <v>62094.186600000001</v>
      </c>
      <c r="H23" s="172">
        <f t="shared" si="0"/>
        <v>68359.813399999999</v>
      </c>
      <c r="I23" s="172">
        <f t="shared" si="0"/>
        <v>64056.370630000005</v>
      </c>
      <c r="J23" s="61"/>
    </row>
    <row r="24" spans="1:10" ht="14.1" customHeight="1" x14ac:dyDescent="0.25">
      <c r="A24" s="26"/>
      <c r="B24" s="52"/>
      <c r="C24" s="144" t="s">
        <v>10</v>
      </c>
      <c r="D24" s="182">
        <v>128899</v>
      </c>
      <c r="E24" s="173">
        <v>129722</v>
      </c>
      <c r="F24" s="173">
        <v>1269.2000800000001</v>
      </c>
      <c r="G24" s="173">
        <v>61807.328399999999</v>
      </c>
      <c r="H24" s="173">
        <f>E24-G24</f>
        <v>67914.671600000001</v>
      </c>
      <c r="I24" s="173">
        <v>63611.334130000003</v>
      </c>
      <c r="J24" s="61"/>
    </row>
    <row r="25" spans="1:10" ht="14.1" customHeight="1" thickBot="1" x14ac:dyDescent="0.3">
      <c r="A25" s="26"/>
      <c r="B25" s="52"/>
      <c r="C25" s="145" t="s">
        <v>9</v>
      </c>
      <c r="D25" s="183">
        <v>750</v>
      </c>
      <c r="E25" s="174">
        <v>732</v>
      </c>
      <c r="F25" s="173">
        <v>11.682</v>
      </c>
      <c r="G25" s="173">
        <v>286.85820000000001</v>
      </c>
      <c r="H25" s="173">
        <f>E25-G25</f>
        <v>445.14179999999999</v>
      </c>
      <c r="I25" s="173">
        <v>445.03649999999999</v>
      </c>
      <c r="J25" s="61"/>
    </row>
    <row r="26" spans="1:10" ht="14.1" customHeight="1" x14ac:dyDescent="0.2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281832</v>
      </c>
      <c r="F26" s="172">
        <f t="shared" si="1"/>
        <v>691.13826000000006</v>
      </c>
      <c r="G26" s="172">
        <f t="shared" si="1"/>
        <v>216147.21497100004</v>
      </c>
      <c r="H26" s="172">
        <f t="shared" si="1"/>
        <v>65684.785028999991</v>
      </c>
      <c r="I26" s="172">
        <f t="shared" si="1"/>
        <v>190098.85902</v>
      </c>
      <c r="J26" s="61"/>
    </row>
    <row r="27" spans="1:10" ht="15" customHeight="1" x14ac:dyDescent="0.2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220475</v>
      </c>
      <c r="F27" s="175">
        <f t="shared" si="2"/>
        <v>600.87394000000006</v>
      </c>
      <c r="G27" s="175">
        <f t="shared" si="2"/>
        <v>179279.39052100002</v>
      </c>
      <c r="H27" s="175">
        <f t="shared" si="2"/>
        <v>41195.609478999999</v>
      </c>
      <c r="I27" s="175">
        <f t="shared" si="2"/>
        <v>150771.97117</v>
      </c>
      <c r="J27" s="61"/>
    </row>
    <row r="28" spans="1:10" ht="14.1" customHeight="1" x14ac:dyDescent="0.25">
      <c r="A28" s="10"/>
      <c r="B28" s="63"/>
      <c r="C28" s="149" t="s">
        <v>20</v>
      </c>
      <c r="D28" s="185">
        <v>52672</v>
      </c>
      <c r="E28" s="176">
        <v>52698</v>
      </c>
      <c r="F28" s="176">
        <f>139.20069-E55</f>
        <v>45.200690000000009</v>
      </c>
      <c r="G28" s="176">
        <f>43700.43923-F55</f>
        <v>42511.439230000004</v>
      </c>
      <c r="H28" s="176">
        <f t="shared" ref="H28:H34" si="3">E28-G28</f>
        <v>10186.560769999996</v>
      </c>
      <c r="I28" s="176">
        <f>39234.30348-H55</f>
        <v>37609.303480000002</v>
      </c>
      <c r="J28" s="392"/>
    </row>
    <row r="29" spans="1:10" ht="14.1" customHeight="1" x14ac:dyDescent="0.25">
      <c r="A29" s="10"/>
      <c r="B29" s="63"/>
      <c r="C29" s="149" t="s">
        <v>56</v>
      </c>
      <c r="D29" s="185">
        <v>56909</v>
      </c>
      <c r="E29" s="176">
        <v>58236</v>
      </c>
      <c r="F29" s="176">
        <f>199.81797-E56</f>
        <v>65.817970000000003</v>
      </c>
      <c r="G29" s="176">
        <f>51446.52954-F56</f>
        <v>49611.529540000003</v>
      </c>
      <c r="H29" s="176">
        <f t="shared" si="3"/>
        <v>8624.4704599999968</v>
      </c>
      <c r="I29" s="176">
        <f>40280.83712-H56</f>
        <v>38340.837119999997</v>
      </c>
      <c r="J29" s="392"/>
    </row>
    <row r="30" spans="1:10" ht="14.1" customHeight="1" x14ac:dyDescent="0.25">
      <c r="A30" s="10"/>
      <c r="B30" s="63"/>
      <c r="C30" s="149" t="s">
        <v>57</v>
      </c>
      <c r="D30" s="185">
        <v>54293</v>
      </c>
      <c r="E30" s="176">
        <v>54234</v>
      </c>
      <c r="F30" s="176">
        <f>202.61984-E57</f>
        <v>12.619840000000011</v>
      </c>
      <c r="G30" s="176">
        <f>46506.862269-F57</f>
        <v>43667.862268999997</v>
      </c>
      <c r="H30" s="176">
        <f t="shared" si="3"/>
        <v>10566.137731000003</v>
      </c>
      <c r="I30" s="176">
        <f>42660.91014-H57</f>
        <v>39934.91014</v>
      </c>
      <c r="J30" s="392"/>
    </row>
    <row r="31" spans="1:10" ht="14.1" customHeight="1" x14ac:dyDescent="0.25">
      <c r="A31" s="10"/>
      <c r="B31" s="63"/>
      <c r="C31" s="149" t="s">
        <v>69</v>
      </c>
      <c r="D31" s="185">
        <v>39638</v>
      </c>
      <c r="E31" s="176">
        <v>40037</v>
      </c>
      <c r="F31" s="176">
        <f>59.23544-E58</f>
        <v>-45.764560000000003</v>
      </c>
      <c r="G31" s="176">
        <f>37625.559482-F58</f>
        <v>36142.559481999997</v>
      </c>
      <c r="H31" s="176">
        <f t="shared" si="3"/>
        <v>3894.4405180000031</v>
      </c>
      <c r="I31" s="176">
        <f>28595.92043-H58</f>
        <v>27167.920429999998</v>
      </c>
      <c r="J31" s="392"/>
    </row>
    <row r="32" spans="1:10" ht="14.1" customHeight="1" x14ac:dyDescent="0.2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523</v>
      </c>
      <c r="G32" s="176">
        <f>F54</f>
        <v>7346</v>
      </c>
      <c r="H32" s="176">
        <f t="shared" si="3"/>
        <v>7924</v>
      </c>
      <c r="I32" s="176">
        <f>H54</f>
        <v>7719</v>
      </c>
      <c r="J32" s="392"/>
    </row>
    <row r="33" spans="1:13" ht="14.1" customHeight="1" x14ac:dyDescent="0.25">
      <c r="A33" s="11"/>
      <c r="B33" s="62"/>
      <c r="C33" s="150" t="s">
        <v>16</v>
      </c>
      <c r="D33" s="184">
        <v>35291</v>
      </c>
      <c r="E33" s="184">
        <v>35000</v>
      </c>
      <c r="F33" s="175">
        <v>12.8895</v>
      </c>
      <c r="G33" s="175">
        <v>18885.26813</v>
      </c>
      <c r="H33" s="175">
        <f t="shared" si="3"/>
        <v>16114.73187</v>
      </c>
      <c r="I33" s="175">
        <v>18830.422589999998</v>
      </c>
      <c r="J33" s="392"/>
    </row>
    <row r="34" spans="1:13" ht="14.1" customHeight="1" x14ac:dyDescent="0.2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77.37482</v>
      </c>
      <c r="G34" s="175">
        <f>G35+G36</f>
        <v>17982.55632</v>
      </c>
      <c r="H34" s="175">
        <f t="shared" si="3"/>
        <v>8374.4436800000003</v>
      </c>
      <c r="I34" s="175">
        <f>I35+I36</f>
        <v>20496.465260000001</v>
      </c>
      <c r="J34" s="392"/>
    </row>
    <row r="35" spans="1:13" ht="14.1" customHeight="1" x14ac:dyDescent="0.25">
      <c r="A35" s="10"/>
      <c r="B35" s="63"/>
      <c r="C35" s="149" t="s">
        <v>8</v>
      </c>
      <c r="D35" s="185">
        <v>24487</v>
      </c>
      <c r="E35" s="221">
        <v>24487</v>
      </c>
      <c r="F35" s="176">
        <f>90.37482-E59-E60</f>
        <v>25.37482</v>
      </c>
      <c r="G35" s="176">
        <f>21030.55632-F59-F60</f>
        <v>16997.55632</v>
      </c>
      <c r="H35" s="176">
        <f t="shared" ref="H35:H42" si="4">E35-G35</f>
        <v>7489.4436800000003</v>
      </c>
      <c r="I35" s="176">
        <f>23590.46526-H59-H60</f>
        <v>19384.465260000001</v>
      </c>
      <c r="J35" s="392"/>
    </row>
    <row r="36" spans="1:13" ht="14.1" customHeight="1" thickBot="1" x14ac:dyDescent="0.3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52</v>
      </c>
      <c r="G36" s="271">
        <f>F59</f>
        <v>985</v>
      </c>
      <c r="H36" s="271">
        <f t="shared" si="4"/>
        <v>885</v>
      </c>
      <c r="I36" s="271">
        <f>H59</f>
        <v>1112</v>
      </c>
      <c r="J36" s="392"/>
    </row>
    <row r="37" spans="1:13" ht="15.75" customHeight="1" thickBot="1" x14ac:dyDescent="0.3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1293.9123990000001</v>
      </c>
      <c r="H37" s="179">
        <f t="shared" si="4"/>
        <v>1206.0876009999999</v>
      </c>
      <c r="I37" s="179">
        <v>1138.19265</v>
      </c>
      <c r="J37" s="61"/>
    </row>
    <row r="38" spans="1:13" ht="14.1" customHeight="1" thickBot="1" x14ac:dyDescent="0.3">
      <c r="A38" s="26"/>
      <c r="B38" s="52"/>
      <c r="C38" s="104" t="s">
        <v>11</v>
      </c>
      <c r="D38" s="187">
        <v>969</v>
      </c>
      <c r="E38" s="388">
        <v>969</v>
      </c>
      <c r="F38" s="391">
        <v>6.3090000000000002</v>
      </c>
      <c r="G38" s="391">
        <v>474.82119999999998</v>
      </c>
      <c r="H38" s="388">
        <f t="shared" si="4"/>
        <v>494.17880000000002</v>
      </c>
      <c r="I38" s="391">
        <v>466.43114000000003</v>
      </c>
      <c r="J38" s="61"/>
    </row>
    <row r="39" spans="1:13" ht="17.25" customHeight="1" thickBot="1" x14ac:dyDescent="0.3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13</v>
      </c>
      <c r="G39" s="391">
        <f>F60</f>
        <v>3048</v>
      </c>
      <c r="H39" s="388">
        <f t="shared" si="4"/>
        <v>828</v>
      </c>
      <c r="I39" s="391">
        <f>H60</f>
        <v>3094</v>
      </c>
      <c r="J39" s="61"/>
    </row>
    <row r="40" spans="1:13" ht="17.25" customHeight="1" thickBot="1" x14ac:dyDescent="0.3">
      <c r="A40" s="26"/>
      <c r="B40" s="52"/>
      <c r="C40" s="104" t="s">
        <v>60</v>
      </c>
      <c r="D40" s="187">
        <v>7000</v>
      </c>
      <c r="E40" s="179">
        <v>7000</v>
      </c>
      <c r="F40" s="391">
        <v>4.4477500000000001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3">
      <c r="A41" s="26"/>
      <c r="B41" s="52"/>
      <c r="C41" s="104" t="s">
        <v>119</v>
      </c>
      <c r="D41" s="187">
        <v>6250</v>
      </c>
      <c r="E41" s="179">
        <v>6250</v>
      </c>
      <c r="F41" s="391">
        <v>139.797</v>
      </c>
      <c r="G41" s="391">
        <v>1638.6482000000001</v>
      </c>
      <c r="H41" s="388">
        <f t="shared" si="4"/>
        <v>4611.3518000000004</v>
      </c>
      <c r="I41" s="391"/>
      <c r="J41" s="61"/>
      <c r="M41" s="378"/>
    </row>
    <row r="42" spans="1:13" ht="14.1" customHeight="1" thickBot="1" x14ac:dyDescent="0.3">
      <c r="A42" s="26"/>
      <c r="B42" s="52"/>
      <c r="C42" s="83" t="s">
        <v>85</v>
      </c>
      <c r="D42" s="187"/>
      <c r="E42" s="179"/>
      <c r="F42" s="391"/>
      <c r="G42" s="391">
        <v>86</v>
      </c>
      <c r="H42" s="388">
        <f t="shared" si="4"/>
        <v>-86</v>
      </c>
      <c r="I42" s="391">
        <v>119</v>
      </c>
      <c r="J42" s="61"/>
    </row>
    <row r="43" spans="1:13" ht="16.5" customHeight="1" thickBot="1" x14ac:dyDescent="0.3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1">
        <f>F23+F26+F37+F38+F39+F40+F41+F42</f>
        <v>2135.5740900000001</v>
      </c>
      <c r="G43" s="381">
        <f>G23+G26+G37+G38+G39+G40+G41+G42</f>
        <v>291782.78337000008</v>
      </c>
      <c r="H43" s="188">
        <f t="shared" si="5"/>
        <v>141098.21663000001</v>
      </c>
      <c r="I43" s="381">
        <f>I23+I26+I37+I38+I39+I40+I41+I42</f>
        <v>265972.85343999998</v>
      </c>
      <c r="J43" s="61"/>
    </row>
    <row r="44" spans="1:13" ht="14.1" customHeight="1" x14ac:dyDescent="0.2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1" customHeight="1" x14ac:dyDescent="0.2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2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2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2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2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3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25">
      <c r="A51" s="8"/>
      <c r="B51" s="55"/>
      <c r="C51" s="419" t="s">
        <v>126</v>
      </c>
      <c r="D51" s="419"/>
      <c r="E51" s="419"/>
      <c r="F51" s="419"/>
      <c r="G51" s="419"/>
      <c r="H51" s="419"/>
      <c r="I51" s="279"/>
      <c r="J51" s="281"/>
    </row>
    <row r="52" spans="1:10" ht="7.5" customHeight="1" thickBot="1" x14ac:dyDescent="0.3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3">
      <c r="A53" s="8"/>
      <c r="B53" s="55"/>
      <c r="C53" s="282" t="s">
        <v>17</v>
      </c>
      <c r="D53" s="167" t="s">
        <v>124</v>
      </c>
      <c r="E53" s="167" t="str">
        <f>F22</f>
        <v>FANGST UKE 34</v>
      </c>
      <c r="F53" s="167" t="str">
        <f>G22</f>
        <v>FANGST T.O.M UKE 34</v>
      </c>
      <c r="G53" s="167" t="str">
        <f>H22</f>
        <v>RESTKVOTER UKE 34</v>
      </c>
      <c r="H53" s="167" t="str">
        <f>I22</f>
        <v>FANGST T.O.M. UKE 34 2020</v>
      </c>
      <c r="I53" s="64"/>
      <c r="J53" s="61"/>
    </row>
    <row r="54" spans="1:10" ht="14.1" customHeight="1" x14ac:dyDescent="0.25">
      <c r="A54" s="8"/>
      <c r="B54" s="55"/>
      <c r="C54" s="143" t="s">
        <v>123</v>
      </c>
      <c r="D54" s="401">
        <v>15270</v>
      </c>
      <c r="E54" s="172">
        <f>E58+E57+E56+E55</f>
        <v>523</v>
      </c>
      <c r="F54" s="172">
        <f>F58+F57+F56+F55</f>
        <v>7346</v>
      </c>
      <c r="G54" s="401">
        <f>D54-F54</f>
        <v>7924</v>
      </c>
      <c r="H54" s="172">
        <f>H58+H57+H56+H55</f>
        <v>7719</v>
      </c>
      <c r="I54" s="64"/>
      <c r="J54" s="61"/>
    </row>
    <row r="55" spans="1:10" ht="14.1" customHeight="1" x14ac:dyDescent="0.25">
      <c r="A55" s="8"/>
      <c r="B55" s="55"/>
      <c r="C55" s="149" t="s">
        <v>20</v>
      </c>
      <c r="D55" s="402"/>
      <c r="E55" s="176">
        <v>94</v>
      </c>
      <c r="F55" s="176">
        <v>1189</v>
      </c>
      <c r="G55" s="402"/>
      <c r="H55" s="176">
        <v>1625</v>
      </c>
      <c r="I55" s="64"/>
      <c r="J55" s="61"/>
    </row>
    <row r="56" spans="1:10" ht="14.1" customHeight="1" x14ac:dyDescent="0.25">
      <c r="A56" s="8"/>
      <c r="B56" s="55"/>
      <c r="C56" s="149" t="s">
        <v>56</v>
      </c>
      <c r="D56" s="402"/>
      <c r="E56" s="176">
        <v>134</v>
      </c>
      <c r="F56" s="176">
        <v>1835</v>
      </c>
      <c r="G56" s="402"/>
      <c r="H56" s="176">
        <v>1940</v>
      </c>
      <c r="I56" s="64"/>
      <c r="J56" s="61"/>
    </row>
    <row r="57" spans="1:10" ht="14.1" customHeight="1" x14ac:dyDescent="0.25">
      <c r="A57" s="8"/>
      <c r="B57" s="55"/>
      <c r="C57" s="149" t="s">
        <v>57</v>
      </c>
      <c r="D57" s="402"/>
      <c r="E57" s="176">
        <v>190</v>
      </c>
      <c r="F57" s="176">
        <v>2839</v>
      </c>
      <c r="G57" s="402"/>
      <c r="H57" s="176">
        <v>2726</v>
      </c>
      <c r="I57" s="64"/>
      <c r="J57" s="61"/>
    </row>
    <row r="58" spans="1:10" ht="14.1" customHeight="1" thickBot="1" x14ac:dyDescent="0.3">
      <c r="A58" s="8"/>
      <c r="B58" s="55"/>
      <c r="C58" s="280" t="s">
        <v>69</v>
      </c>
      <c r="D58" s="403"/>
      <c r="E58" s="177">
        <v>105</v>
      </c>
      <c r="F58" s="177">
        <v>1483</v>
      </c>
      <c r="G58" s="403"/>
      <c r="H58" s="177">
        <v>1428</v>
      </c>
      <c r="I58" s="64"/>
      <c r="J58" s="61"/>
    </row>
    <row r="59" spans="1:10" ht="14.1" customHeight="1" thickBot="1" x14ac:dyDescent="0.3">
      <c r="A59" s="8"/>
      <c r="B59" s="55"/>
      <c r="C59" s="146" t="s">
        <v>121</v>
      </c>
      <c r="D59" s="283">
        <v>1870</v>
      </c>
      <c r="E59" s="390">
        <v>52</v>
      </c>
      <c r="F59" s="390">
        <v>985</v>
      </c>
      <c r="G59" s="283">
        <f>D59-F59</f>
        <v>885</v>
      </c>
      <c r="H59" s="390">
        <v>1112</v>
      </c>
      <c r="I59" s="64"/>
      <c r="J59" s="61"/>
    </row>
    <row r="60" spans="1:10" ht="14.1" customHeight="1" thickBot="1" x14ac:dyDescent="0.3">
      <c r="A60" s="8"/>
      <c r="B60" s="55"/>
      <c r="C60" s="147" t="s">
        <v>122</v>
      </c>
      <c r="D60" s="179">
        <v>3833</v>
      </c>
      <c r="E60" s="179">
        <v>13</v>
      </c>
      <c r="F60" s="179">
        <v>3048</v>
      </c>
      <c r="G60" s="179">
        <f>D60-F60</f>
        <v>785</v>
      </c>
      <c r="H60" s="179">
        <v>3094</v>
      </c>
      <c r="I60" s="64"/>
      <c r="J60" s="61"/>
    </row>
    <row r="61" spans="1:10" ht="14.1" customHeight="1" x14ac:dyDescent="0.2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2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5" x14ac:dyDescent="0.2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3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2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25"/>
    <row r="67" spans="1:10" ht="0" hidden="1" customHeight="1" x14ac:dyDescent="0.2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2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2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2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2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2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2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2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2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2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2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2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2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2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2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2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2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2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2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2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2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2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2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2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25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3">
      <c r="B92" s="5"/>
      <c r="C92" s="288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3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.5" thickBot="1" x14ac:dyDescent="0.3">
      <c r="B94" s="50"/>
      <c r="C94" s="408" t="s">
        <v>1</v>
      </c>
      <c r="D94" s="409"/>
      <c r="E94" s="408" t="s">
        <v>18</v>
      </c>
      <c r="F94" s="410"/>
      <c r="G94" s="408" t="s">
        <v>19</v>
      </c>
      <c r="H94" s="409"/>
      <c r="I94" s="87"/>
      <c r="J94" s="61"/>
    </row>
    <row r="95" spans="1:10" ht="15" x14ac:dyDescent="0.2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5" x14ac:dyDescent="0.2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1" customHeight="1" thickBot="1" x14ac:dyDescent="0.3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3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2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25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1" customHeight="1" thickBot="1" x14ac:dyDescent="0.3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25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35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3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34</v>
      </c>
      <c r="G104" s="108" t="str">
        <f>G22</f>
        <v>FANGST T.O.M UKE 34</v>
      </c>
      <c r="H104" s="108" t="str">
        <f>H22</f>
        <v>RESTKVOTER UKE 34</v>
      </c>
      <c r="I104" s="108" t="str">
        <f>I22</f>
        <v>FANGST T.O.M. UKE 34 2020</v>
      </c>
      <c r="J104" s="53"/>
    </row>
    <row r="105" spans="1:10" ht="14.1" customHeight="1" x14ac:dyDescent="0.2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240.81012999999999</v>
      </c>
      <c r="G105" s="172">
        <f t="shared" si="6"/>
        <v>42193.96675</v>
      </c>
      <c r="H105" s="172">
        <f t="shared" si="6"/>
        <v>5252.0332500000004</v>
      </c>
      <c r="I105" s="172">
        <f t="shared" si="6"/>
        <v>26613.168420000002</v>
      </c>
      <c r="J105" s="61"/>
    </row>
    <row r="106" spans="1:10" ht="15" x14ac:dyDescent="0.25">
      <c r="A106" s="51"/>
      <c r="B106" s="52"/>
      <c r="C106" s="144" t="s">
        <v>10</v>
      </c>
      <c r="D106" s="182">
        <v>41745</v>
      </c>
      <c r="E106" s="173">
        <v>46621</v>
      </c>
      <c r="F106" s="173">
        <v>240.74852999999999</v>
      </c>
      <c r="G106" s="173">
        <v>41689.306329999999</v>
      </c>
      <c r="H106" s="173">
        <f>E106-G106</f>
        <v>4931.6936700000006</v>
      </c>
      <c r="I106" s="173">
        <v>26368.41762</v>
      </c>
      <c r="J106" s="61"/>
    </row>
    <row r="107" spans="1:10" ht="14.1" customHeight="1" thickBot="1" x14ac:dyDescent="0.3">
      <c r="A107" s="51"/>
      <c r="B107" s="52"/>
      <c r="C107" s="158" t="s">
        <v>9</v>
      </c>
      <c r="D107" s="183">
        <v>750</v>
      </c>
      <c r="E107" s="174">
        <v>825</v>
      </c>
      <c r="F107" s="174">
        <v>6.1600000000000002E-2</v>
      </c>
      <c r="G107" s="174">
        <v>504.66041999999999</v>
      </c>
      <c r="H107" s="174">
        <f>E107-G107</f>
        <v>320.33958000000001</v>
      </c>
      <c r="I107" s="174">
        <v>244.7508</v>
      </c>
      <c r="J107" s="61"/>
    </row>
    <row r="108" spans="1:10" ht="15.75" customHeight="1" x14ac:dyDescent="0.2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76252</v>
      </c>
      <c r="F108" s="172">
        <f t="shared" si="7"/>
        <v>468.47462000000007</v>
      </c>
      <c r="G108" s="172">
        <f t="shared" si="7"/>
        <v>34934.465229999994</v>
      </c>
      <c r="H108" s="172">
        <f t="shared" si="7"/>
        <v>41317.534769999998</v>
      </c>
      <c r="I108" s="172">
        <f t="shared" si="7"/>
        <v>38599.481209999998</v>
      </c>
      <c r="J108" s="61"/>
    </row>
    <row r="109" spans="1:10" ht="14.1" customHeight="1" x14ac:dyDescent="0.2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430.80960000000005</v>
      </c>
      <c r="G109" s="175">
        <f t="shared" si="8"/>
        <v>27869.022609999996</v>
      </c>
      <c r="H109" s="175">
        <f t="shared" si="8"/>
        <v>30367.97739</v>
      </c>
      <c r="I109" s="175">
        <f t="shared" si="8"/>
        <v>31084.321349999998</v>
      </c>
      <c r="J109" s="61"/>
    </row>
    <row r="110" spans="1:10" ht="14.1" customHeight="1" x14ac:dyDescent="0.25">
      <c r="A110" s="69"/>
      <c r="B110" s="63"/>
      <c r="C110" s="149" t="s">
        <v>20</v>
      </c>
      <c r="D110" s="185">
        <v>14200</v>
      </c>
      <c r="E110" s="176">
        <v>15834</v>
      </c>
      <c r="F110" s="176">
        <v>111.51985999999999</v>
      </c>
      <c r="G110" s="176">
        <v>3421.1939299999999</v>
      </c>
      <c r="H110" s="176">
        <f>E110-G110</f>
        <v>12412.806070000001</v>
      </c>
      <c r="I110" s="176">
        <v>4284.6951499999996</v>
      </c>
      <c r="J110" s="61"/>
    </row>
    <row r="111" spans="1:10" ht="14.1" customHeight="1" x14ac:dyDescent="0.25">
      <c r="A111" s="69"/>
      <c r="B111" s="63"/>
      <c r="C111" s="149" t="s">
        <v>21</v>
      </c>
      <c r="D111" s="185">
        <v>14540</v>
      </c>
      <c r="E111" s="176">
        <v>16205</v>
      </c>
      <c r="F111" s="176">
        <v>118.99306</v>
      </c>
      <c r="G111" s="176">
        <v>9005.3140899999999</v>
      </c>
      <c r="H111" s="176">
        <f t="shared" ref="H111:H119" si="9">E111-G111</f>
        <v>7199.6859100000001</v>
      </c>
      <c r="I111" s="176">
        <v>9001.8355499999998</v>
      </c>
      <c r="J111" s="61"/>
    </row>
    <row r="112" spans="1:10" ht="14.1" customHeight="1" x14ac:dyDescent="0.25">
      <c r="A112" s="69"/>
      <c r="B112" s="63"/>
      <c r="C112" s="149" t="s">
        <v>22</v>
      </c>
      <c r="D112" s="185">
        <v>14828</v>
      </c>
      <c r="E112" s="176">
        <v>16580</v>
      </c>
      <c r="F112" s="176">
        <v>66.399760000000001</v>
      </c>
      <c r="G112" s="176">
        <v>10000.78285</v>
      </c>
      <c r="H112" s="176">
        <f t="shared" si="9"/>
        <v>6579.2171500000004</v>
      </c>
      <c r="I112" s="176">
        <v>10374.07057</v>
      </c>
      <c r="J112" s="61"/>
    </row>
    <row r="113" spans="1:10" ht="14.1" customHeight="1" x14ac:dyDescent="0.25">
      <c r="A113" s="69"/>
      <c r="B113" s="63"/>
      <c r="C113" s="149" t="s">
        <v>69</v>
      </c>
      <c r="D113" s="185">
        <v>9492</v>
      </c>
      <c r="E113" s="176">
        <v>9618</v>
      </c>
      <c r="F113" s="176">
        <v>133.89691999999999</v>
      </c>
      <c r="G113" s="176">
        <v>5441.7317400000002</v>
      </c>
      <c r="H113" s="176">
        <f t="shared" si="9"/>
        <v>4176.2682599999998</v>
      </c>
      <c r="I113" s="176">
        <v>7423.7200800000001</v>
      </c>
      <c r="J113" s="61"/>
    </row>
    <row r="114" spans="1:10" ht="14.1" customHeight="1" x14ac:dyDescent="0.25">
      <c r="A114" s="69"/>
      <c r="B114" s="63"/>
      <c r="C114" s="150" t="s">
        <v>27</v>
      </c>
      <c r="D114" s="184">
        <v>12480</v>
      </c>
      <c r="E114" s="175">
        <v>11822</v>
      </c>
      <c r="F114" s="175"/>
      <c r="G114" s="175">
        <v>5865.3722200000002</v>
      </c>
      <c r="H114" s="175">
        <f t="shared" si="9"/>
        <v>5956.6277799999998</v>
      </c>
      <c r="I114" s="175">
        <v>6265.7047300000004</v>
      </c>
      <c r="J114" s="61"/>
    </row>
    <row r="115" spans="1:10" ht="15.75" thickBot="1" x14ac:dyDescent="0.3">
      <c r="A115" s="51"/>
      <c r="B115" s="62"/>
      <c r="C115" s="151" t="s">
        <v>66</v>
      </c>
      <c r="D115" s="197">
        <v>5547</v>
      </c>
      <c r="E115" s="198">
        <v>6193</v>
      </c>
      <c r="F115" s="198">
        <v>37.665019999999998</v>
      </c>
      <c r="G115" s="198">
        <v>1200.0704000000001</v>
      </c>
      <c r="H115" s="198">
        <f t="shared" si="9"/>
        <v>4992.9295999999995</v>
      </c>
      <c r="I115" s="198">
        <v>1249.4551300000001</v>
      </c>
      <c r="J115" s="61"/>
    </row>
    <row r="116" spans="1:10" ht="15.75" thickBot="1" x14ac:dyDescent="0.3">
      <c r="A116" s="51"/>
      <c r="B116" s="62"/>
      <c r="C116" s="104" t="s">
        <v>11</v>
      </c>
      <c r="D116" s="186">
        <v>379</v>
      </c>
      <c r="E116" s="380">
        <v>379</v>
      </c>
      <c r="F116" s="391">
        <v>2.0999999999999999E-3</v>
      </c>
      <c r="G116" s="391">
        <v>34.994039999999998</v>
      </c>
      <c r="H116" s="388">
        <f t="shared" si="9"/>
        <v>344.00596000000002</v>
      </c>
      <c r="I116" s="391">
        <v>9.4123000000000001</v>
      </c>
      <c r="J116" s="61"/>
    </row>
    <row r="117" spans="1:10" ht="18" thickBot="1" x14ac:dyDescent="0.3">
      <c r="A117" s="51"/>
      <c r="B117" s="52"/>
      <c r="C117" s="104" t="s">
        <v>58</v>
      </c>
      <c r="D117" s="187">
        <v>300</v>
      </c>
      <c r="E117" s="179">
        <v>300</v>
      </c>
      <c r="F117" s="179">
        <v>0.66737000000000002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3">
      <c r="A118" s="51"/>
      <c r="B118" s="52"/>
      <c r="C118" s="142" t="s">
        <v>119</v>
      </c>
      <c r="D118" s="187">
        <v>3000</v>
      </c>
      <c r="E118" s="179">
        <v>3000</v>
      </c>
      <c r="F118" s="179">
        <v>1.8984000000000001</v>
      </c>
      <c r="G118" s="179">
        <v>103.09180000000001</v>
      </c>
      <c r="H118" s="179">
        <f t="shared" si="9"/>
        <v>2896.9081999999999</v>
      </c>
      <c r="I118" s="179"/>
      <c r="J118" s="61"/>
    </row>
    <row r="119" spans="1:10" ht="18" thickBot="1" x14ac:dyDescent="0.3">
      <c r="A119" s="51"/>
      <c r="B119" s="52"/>
      <c r="C119" s="142" t="s">
        <v>88</v>
      </c>
      <c r="D119" s="187"/>
      <c r="E119" s="179"/>
      <c r="F119" s="179"/>
      <c r="G119" s="179">
        <v>45</v>
      </c>
      <c r="H119" s="179">
        <f t="shared" si="9"/>
        <v>-45</v>
      </c>
      <c r="I119" s="179">
        <v>132</v>
      </c>
      <c r="J119" s="61"/>
    </row>
    <row r="120" spans="1:10" ht="16.5" thickBot="1" x14ac:dyDescent="0.3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1">
        <f t="shared" si="10"/>
        <v>711.85262000000012</v>
      </c>
      <c r="G120" s="381">
        <f t="shared" si="10"/>
        <v>77611.517819999994</v>
      </c>
      <c r="H120" s="381">
        <f t="shared" si="10"/>
        <v>49765.482179999999</v>
      </c>
      <c r="I120" s="381">
        <f t="shared" si="10"/>
        <v>65654.061929999996</v>
      </c>
      <c r="J120" s="61"/>
    </row>
    <row r="121" spans="1:10" ht="13.5" customHeight="1" x14ac:dyDescent="0.2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25">
      <c r="A122" s="26"/>
      <c r="B122" s="55"/>
      <c r="C122" s="116" t="s">
        <v>140</v>
      </c>
      <c r="D122" s="64"/>
      <c r="E122" s="64"/>
      <c r="F122" s="102"/>
      <c r="G122" s="102"/>
      <c r="H122" s="94"/>
      <c r="I122" s="94"/>
      <c r="J122" s="162"/>
    </row>
    <row r="123" spans="1:10" ht="15" x14ac:dyDescent="0.2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5" x14ac:dyDescent="0.25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3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25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2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25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3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3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3">
      <c r="A131" s="26"/>
      <c r="B131" s="50"/>
      <c r="C131" s="408" t="s">
        <v>1</v>
      </c>
      <c r="D131" s="409"/>
      <c r="E131" s="408" t="s">
        <v>18</v>
      </c>
      <c r="F131" s="409"/>
      <c r="G131" s="408" t="s">
        <v>19</v>
      </c>
      <c r="H131" s="409"/>
      <c r="I131" s="87"/>
      <c r="J131" s="61"/>
    </row>
    <row r="132" spans="1:10" ht="14.1" customHeight="1" x14ac:dyDescent="0.25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1" customHeight="1" x14ac:dyDescent="0.25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1" customHeight="1" x14ac:dyDescent="0.25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1" customHeight="1" thickBot="1" x14ac:dyDescent="0.3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3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25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3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3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3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34</v>
      </c>
      <c r="G140" s="108" t="str">
        <f>G22</f>
        <v>FANGST T.O.M UKE 34</v>
      </c>
      <c r="H140" s="108" t="str">
        <f>H22</f>
        <v>RESTKVOTER UKE 34</v>
      </c>
      <c r="I140" s="108" t="str">
        <f>I22</f>
        <v>FANGST T.O.M. UKE 34 2020</v>
      </c>
      <c r="J140" s="49"/>
    </row>
    <row r="141" spans="1:10" ht="14.1" customHeight="1" x14ac:dyDescent="0.25">
      <c r="A141" s="26"/>
      <c r="B141" s="52"/>
      <c r="C141" s="143" t="s">
        <v>62</v>
      </c>
      <c r="D141" s="181">
        <f t="shared" ref="D141:I141" si="11">D142+D143+D144</f>
        <v>66114</v>
      </c>
      <c r="E141" s="199">
        <f t="shared" si="11"/>
        <v>60194</v>
      </c>
      <c r="F141" s="200">
        <f t="shared" si="11"/>
        <v>1363.4216799999999</v>
      </c>
      <c r="G141" s="200">
        <f t="shared" si="11"/>
        <v>42781.666230000003</v>
      </c>
      <c r="H141" s="200">
        <f t="shared" si="11"/>
        <v>17412.333769999997</v>
      </c>
      <c r="I141" s="200">
        <f t="shared" si="11"/>
        <v>39225.514170000002</v>
      </c>
      <c r="J141" s="61"/>
    </row>
    <row r="142" spans="1:10" ht="14.1" customHeight="1" x14ac:dyDescent="0.25">
      <c r="A142" s="26"/>
      <c r="B142" s="52"/>
      <c r="C142" s="144" t="s">
        <v>10</v>
      </c>
      <c r="D142" s="182">
        <v>52891</v>
      </c>
      <c r="E142" s="201">
        <v>48101</v>
      </c>
      <c r="F142" s="202">
        <v>960.11323000000004</v>
      </c>
      <c r="G142" s="202">
        <v>38275.407980000004</v>
      </c>
      <c r="H142" s="202">
        <f>E142-G142</f>
        <v>9825.5920199999964</v>
      </c>
      <c r="I142" s="202">
        <v>34116.55186</v>
      </c>
      <c r="J142" s="61"/>
    </row>
    <row r="143" spans="1:10" ht="15" x14ac:dyDescent="0.25">
      <c r="A143" s="26"/>
      <c r="B143" s="52"/>
      <c r="C143" s="144" t="s">
        <v>9</v>
      </c>
      <c r="D143" s="182">
        <v>12723</v>
      </c>
      <c r="E143" s="201">
        <v>11593</v>
      </c>
      <c r="F143" s="202">
        <v>403.30844999999999</v>
      </c>
      <c r="G143" s="202">
        <v>4506.2582499999999</v>
      </c>
      <c r="H143" s="202">
        <f>E143-G143</f>
        <v>7086.7417500000001</v>
      </c>
      <c r="I143" s="202">
        <v>5108.9623099999999</v>
      </c>
      <c r="J143" s="61"/>
    </row>
    <row r="144" spans="1:10" ht="13.5" customHeight="1" thickBot="1" x14ac:dyDescent="0.3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3">
      <c r="A145" s="36"/>
      <c r="B145" s="37"/>
      <c r="C145" s="146" t="s">
        <v>90</v>
      </c>
      <c r="D145" s="242">
        <v>44671</v>
      </c>
      <c r="E145" s="205">
        <v>43832</v>
      </c>
      <c r="F145" s="206">
        <v>809.24199999999996</v>
      </c>
      <c r="G145" s="206">
        <f>27197.28682+3462</f>
        <v>30659.286820000001</v>
      </c>
      <c r="H145" s="206">
        <f>E145-G145</f>
        <v>13172.713179999999</v>
      </c>
      <c r="I145" s="206">
        <v>23534.411270000001</v>
      </c>
      <c r="J145" s="35"/>
    </row>
    <row r="146" spans="1:10" ht="15.75" customHeight="1" thickBot="1" x14ac:dyDescent="0.3">
      <c r="A146" s="26"/>
      <c r="B146" s="52"/>
      <c r="C146" s="147" t="s">
        <v>15</v>
      </c>
      <c r="D146" s="187">
        <f t="shared" ref="D146:I146" si="12">D147+D152+D155</f>
        <v>69225</v>
      </c>
      <c r="E146" s="207">
        <f t="shared" si="12"/>
        <v>66018</v>
      </c>
      <c r="F146" s="208">
        <f t="shared" si="12"/>
        <v>2045.9885800000002</v>
      </c>
      <c r="G146" s="208">
        <f t="shared" si="12"/>
        <v>44787.978770000002</v>
      </c>
      <c r="H146" s="208">
        <f t="shared" si="12"/>
        <v>21230.021229999998</v>
      </c>
      <c r="I146" s="208">
        <f t="shared" si="12"/>
        <v>40891.18578</v>
      </c>
      <c r="J146" s="53"/>
    </row>
    <row r="147" spans="1:10" ht="14.1" customHeight="1" x14ac:dyDescent="0.25">
      <c r="A147" s="26"/>
      <c r="B147" s="50"/>
      <c r="C147" s="148" t="s">
        <v>91</v>
      </c>
      <c r="D147" s="244">
        <f>D148+D149+D150+D151</f>
        <v>52250</v>
      </c>
      <c r="E147" s="209">
        <f>E148+E149+E150+E151</f>
        <v>49859</v>
      </c>
      <c r="F147" s="210">
        <f>F148+F149+F150+F151</f>
        <v>1720.57626</v>
      </c>
      <c r="G147" s="210">
        <f>G148+G149+G151+G150</f>
        <v>33562.542820000002</v>
      </c>
      <c r="H147" s="210">
        <f>H148+H149+H150+H151</f>
        <v>16296.457180000001</v>
      </c>
      <c r="I147" s="210">
        <f>I148+I149+I150+I151</f>
        <v>30133.855929999998</v>
      </c>
      <c r="J147" s="49"/>
    </row>
    <row r="148" spans="1:10" ht="14.1" customHeight="1" x14ac:dyDescent="0.25">
      <c r="A148" s="10"/>
      <c r="B148" s="22"/>
      <c r="C148" s="149" t="s">
        <v>20</v>
      </c>
      <c r="D148" s="185">
        <v>13835</v>
      </c>
      <c r="E148" s="211">
        <v>14723</v>
      </c>
      <c r="F148" s="193">
        <v>361.81567999999999</v>
      </c>
      <c r="G148" s="193">
        <v>7291.0083800000002</v>
      </c>
      <c r="H148" s="193">
        <f>E148-G148</f>
        <v>7431.9916199999998</v>
      </c>
      <c r="I148" s="193">
        <v>6347.5200299999997</v>
      </c>
      <c r="J148" s="299"/>
    </row>
    <row r="149" spans="1:10" ht="14.1" customHeight="1" x14ac:dyDescent="0.25">
      <c r="A149" s="10"/>
      <c r="B149" s="63"/>
      <c r="C149" s="149" t="s">
        <v>21</v>
      </c>
      <c r="D149" s="185">
        <v>13889</v>
      </c>
      <c r="E149" s="211">
        <v>12292</v>
      </c>
      <c r="F149" s="193">
        <v>261.38434999999998</v>
      </c>
      <c r="G149" s="193">
        <v>9331.5011500000001</v>
      </c>
      <c r="H149" s="193">
        <f>E149-G149</f>
        <v>2960.4988499999999</v>
      </c>
      <c r="I149" s="193">
        <v>7367.9502499999999</v>
      </c>
      <c r="J149" s="48"/>
    </row>
    <row r="150" spans="1:10" ht="14.1" customHeight="1" x14ac:dyDescent="0.25">
      <c r="A150" s="10"/>
      <c r="B150" s="63"/>
      <c r="C150" s="149" t="s">
        <v>22</v>
      </c>
      <c r="D150" s="185">
        <v>13501</v>
      </c>
      <c r="E150" s="211">
        <v>12090</v>
      </c>
      <c r="F150" s="193">
        <v>497.32787999999999</v>
      </c>
      <c r="G150" s="193">
        <f>9660.66129-1909</f>
        <v>7751.66129</v>
      </c>
      <c r="H150" s="193">
        <f>E150-G150</f>
        <v>4338.33871</v>
      </c>
      <c r="I150" s="193">
        <v>9861.6147000000001</v>
      </c>
      <c r="J150" s="48"/>
    </row>
    <row r="151" spans="1:10" ht="14.1" customHeight="1" x14ac:dyDescent="0.25">
      <c r="A151" s="10"/>
      <c r="B151" s="63"/>
      <c r="C151" s="149" t="s">
        <v>69</v>
      </c>
      <c r="D151" s="185">
        <v>11025</v>
      </c>
      <c r="E151" s="211">
        <v>10754</v>
      </c>
      <c r="F151" s="193">
        <v>600.04835000000003</v>
      </c>
      <c r="G151" s="193">
        <f>10740.372-1552</f>
        <v>9188.3719999999994</v>
      </c>
      <c r="H151" s="193">
        <f>E151-G151</f>
        <v>1565.6280000000006</v>
      </c>
      <c r="I151" s="193">
        <v>6556.7709500000001</v>
      </c>
      <c r="J151" s="48"/>
    </row>
    <row r="152" spans="1:10" ht="14.1" customHeight="1" x14ac:dyDescent="0.25">
      <c r="A152" s="11"/>
      <c r="B152" s="62"/>
      <c r="C152" s="150" t="s">
        <v>16</v>
      </c>
      <c r="D152" s="184">
        <f>D154+D153</f>
        <v>7469</v>
      </c>
      <c r="E152" s="212">
        <v>6867</v>
      </c>
      <c r="F152" s="213"/>
      <c r="G152" s="213">
        <v>5423.0911299999998</v>
      </c>
      <c r="H152" s="213">
        <f>H153+H154</f>
        <v>1443.9088700000002</v>
      </c>
      <c r="I152" s="213">
        <v>5802.1599900000001</v>
      </c>
      <c r="J152" s="300"/>
    </row>
    <row r="153" spans="1:10" ht="14.1" customHeight="1" x14ac:dyDescent="0.25">
      <c r="A153" s="26"/>
      <c r="B153" s="52"/>
      <c r="C153" s="149" t="s">
        <v>38</v>
      </c>
      <c r="D153" s="185">
        <v>6969</v>
      </c>
      <c r="E153" s="211">
        <v>6367</v>
      </c>
      <c r="F153" s="193"/>
      <c r="G153" s="193">
        <v>5360.1664300000002</v>
      </c>
      <c r="H153" s="193">
        <f>E153-G153</f>
        <v>1006.8335699999998</v>
      </c>
      <c r="I153" s="193">
        <v>5689.67634</v>
      </c>
      <c r="J153" s="53"/>
    </row>
    <row r="154" spans="1:10" ht="15" x14ac:dyDescent="0.2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62.924699999999575</v>
      </c>
      <c r="H154" s="193">
        <f t="shared" ref="H154:H160" si="13">E154-G154</f>
        <v>437.07530000000042</v>
      </c>
      <c r="I154" s="193">
        <f>I152-I153</f>
        <v>112.48365000000013</v>
      </c>
      <c r="J154" s="301"/>
    </row>
    <row r="155" spans="1:10" ht="15.75" thickBot="1" x14ac:dyDescent="0.3">
      <c r="A155" s="51"/>
      <c r="B155" s="52"/>
      <c r="C155" s="151" t="s">
        <v>66</v>
      </c>
      <c r="D155" s="197">
        <v>9506</v>
      </c>
      <c r="E155" s="214">
        <v>9292</v>
      </c>
      <c r="F155" s="215">
        <v>325.41232000000002</v>
      </c>
      <c r="G155" s="215">
        <v>5802.3448200000003</v>
      </c>
      <c r="H155" s="215">
        <f t="shared" si="13"/>
        <v>3489.6551799999997</v>
      </c>
      <c r="I155" s="215">
        <v>4955.16986</v>
      </c>
      <c r="J155" s="53"/>
    </row>
    <row r="156" spans="1:10" ht="15.75" thickBot="1" x14ac:dyDescent="0.3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20.23001</v>
      </c>
      <c r="H156" s="195">
        <f t="shared" si="13"/>
        <v>123.76999000000001</v>
      </c>
      <c r="I156" s="195">
        <v>12.69735</v>
      </c>
      <c r="J156" s="53"/>
    </row>
    <row r="157" spans="1:10" ht="15.75" thickBot="1" x14ac:dyDescent="0.3">
      <c r="A157" s="51"/>
      <c r="B157" s="52"/>
      <c r="C157" s="152" t="s">
        <v>40</v>
      </c>
      <c r="D157" s="186">
        <v>250</v>
      </c>
      <c r="E157" s="216">
        <v>250</v>
      </c>
      <c r="F157" s="217">
        <v>166.72800000000001</v>
      </c>
      <c r="G157" s="217">
        <v>252.60900000000001</v>
      </c>
      <c r="H157" s="217">
        <f t="shared" si="13"/>
        <v>-2.6090000000000089</v>
      </c>
      <c r="I157" s="217">
        <v>216.53579999999999</v>
      </c>
      <c r="J157" s="53"/>
    </row>
    <row r="158" spans="1:10" ht="18" thickBot="1" x14ac:dyDescent="0.3">
      <c r="A158" s="51"/>
      <c r="B158" s="52"/>
      <c r="C158" s="152" t="s">
        <v>92</v>
      </c>
      <c r="D158" s="187">
        <v>2000</v>
      </c>
      <c r="E158" s="207">
        <v>2000</v>
      </c>
      <c r="F158" s="195">
        <v>14.972390000000001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.75" thickBot="1" x14ac:dyDescent="0.3">
      <c r="A159" s="51"/>
      <c r="B159" s="52"/>
      <c r="C159" s="128" t="s">
        <v>119</v>
      </c>
      <c r="D159" s="187">
        <v>300</v>
      </c>
      <c r="E159" s="218"/>
      <c r="F159" s="219">
        <v>29</v>
      </c>
      <c r="G159" s="219">
        <v>29</v>
      </c>
      <c r="H159" s="219"/>
      <c r="I159" s="219"/>
      <c r="J159" s="53"/>
    </row>
    <row r="160" spans="1:10" ht="18" thickBot="1" x14ac:dyDescent="0.3">
      <c r="A160" s="51"/>
      <c r="B160" s="52"/>
      <c r="C160" s="128" t="s">
        <v>85</v>
      </c>
      <c r="D160" s="223"/>
      <c r="E160" s="218"/>
      <c r="F160" s="219">
        <v>2</v>
      </c>
      <c r="G160" s="219">
        <v>453</v>
      </c>
      <c r="H160" s="219">
        <f t="shared" si="13"/>
        <v>-453</v>
      </c>
      <c r="I160" s="219">
        <v>794</v>
      </c>
      <c r="J160" s="53"/>
    </row>
    <row r="161" spans="1:10" ht="0" hidden="1" customHeight="1" x14ac:dyDescent="0.3"/>
    <row r="162" spans="1:10" ht="14.25" customHeight="1" thickBot="1" x14ac:dyDescent="0.3">
      <c r="A162" s="2"/>
      <c r="B162" s="50"/>
      <c r="C162" s="15" t="s">
        <v>7</v>
      </c>
      <c r="D162" s="188">
        <f>D141+D145+D146+D156+D157+D158+D159+D160</f>
        <v>182704</v>
      </c>
      <c r="E162" s="188">
        <f t="shared" ref="E162:I162" si="14">E141+E145+E146+E156+E157+E158+E159+E160</f>
        <v>172438</v>
      </c>
      <c r="F162" s="188">
        <f t="shared" si="14"/>
        <v>4431.3526499999998</v>
      </c>
      <c r="G162" s="188">
        <f t="shared" si="14"/>
        <v>120983.77083000001</v>
      </c>
      <c r="H162" s="188">
        <f t="shared" si="14"/>
        <v>51483.229169999999</v>
      </c>
      <c r="I162" s="188">
        <f t="shared" si="14"/>
        <v>106674.34437000001</v>
      </c>
      <c r="J162" s="302"/>
    </row>
    <row r="163" spans="1:10" ht="14.25" customHeight="1" x14ac:dyDescent="0.25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25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25">
      <c r="A165" s="1"/>
      <c r="B165" s="50"/>
      <c r="C165" s="116" t="s">
        <v>135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25">
      <c r="A166" s="1"/>
      <c r="B166" s="50"/>
      <c r="C166" s="379" t="s">
        <v>141</v>
      </c>
      <c r="D166" s="17"/>
      <c r="E166" s="17"/>
      <c r="F166" s="17"/>
      <c r="G166" s="17"/>
      <c r="H166" s="103"/>
      <c r="I166" s="103"/>
      <c r="J166" s="49"/>
    </row>
    <row r="167" spans="1:10" ht="15.75" x14ac:dyDescent="0.2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75" x14ac:dyDescent="0.2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3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2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2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2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2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25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3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3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1" customHeight="1" thickBot="1" x14ac:dyDescent="0.3">
      <c r="A177" s="51"/>
      <c r="B177" s="52"/>
      <c r="C177" s="399" t="s">
        <v>1</v>
      </c>
      <c r="D177" s="400"/>
      <c r="E177" s="71"/>
      <c r="F177" s="71"/>
      <c r="G177" s="71"/>
      <c r="H177" s="51"/>
      <c r="I177" s="51"/>
      <c r="J177" s="53"/>
    </row>
    <row r="178" spans="1:10" ht="14.1" customHeight="1" thickBot="1" x14ac:dyDescent="0.3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1" customHeight="1" thickBot="1" x14ac:dyDescent="0.3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1" customHeight="1" thickBot="1" x14ac:dyDescent="0.3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1" customHeight="1" thickBot="1" x14ac:dyDescent="0.3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1" customHeight="1" x14ac:dyDescent="0.25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3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2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3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3">
      <c r="A186" s="2"/>
      <c r="B186" s="74"/>
      <c r="C186" s="108" t="s">
        <v>17</v>
      </c>
      <c r="D186" s="169" t="s">
        <v>18</v>
      </c>
      <c r="E186" s="108" t="str">
        <f>F22</f>
        <v>FANGST UKE 34</v>
      </c>
      <c r="F186" s="108" t="str">
        <f>G22</f>
        <v>FANGST T.O.M UKE 34</v>
      </c>
      <c r="G186" s="168" t="str">
        <f>H22</f>
        <v>RESTKVOTER UKE 34</v>
      </c>
      <c r="H186" s="108" t="str">
        <f>I22</f>
        <v>FANGST T.O.M. UKE 34 2020</v>
      </c>
      <c r="I186" s="75"/>
      <c r="J186" s="76"/>
    </row>
    <row r="187" spans="1:10" ht="14.1" customHeight="1" x14ac:dyDescent="0.25">
      <c r="A187" s="51"/>
      <c r="B187" s="77"/>
      <c r="C187" s="161" t="s">
        <v>30</v>
      </c>
      <c r="D187" s="401">
        <v>5394</v>
      </c>
      <c r="E187" s="189">
        <v>22.79928</v>
      </c>
      <c r="F187" s="189">
        <v>1330.2181399999999</v>
      </c>
      <c r="G187" s="406">
        <f>D187-F187-F188</f>
        <v>2388.9572399999997</v>
      </c>
      <c r="H187" s="189">
        <v>1350.73945</v>
      </c>
      <c r="I187" s="91"/>
      <c r="J187" s="306"/>
    </row>
    <row r="188" spans="1:10" ht="14.1" customHeight="1" x14ac:dyDescent="0.25">
      <c r="A188" s="51"/>
      <c r="B188" s="77"/>
      <c r="C188" s="78" t="s">
        <v>27</v>
      </c>
      <c r="D188" s="412"/>
      <c r="E188" s="190">
        <v>5.8272500000000003</v>
      </c>
      <c r="F188" s="190">
        <v>1674.8246200000001</v>
      </c>
      <c r="G188" s="420"/>
      <c r="H188" s="190">
        <v>1386.5287699999999</v>
      </c>
      <c r="I188" s="91"/>
      <c r="J188" s="306"/>
    </row>
    <row r="189" spans="1:10" ht="15.6" customHeight="1" thickBot="1" x14ac:dyDescent="0.3">
      <c r="A189" s="51"/>
      <c r="B189" s="77"/>
      <c r="C189" s="79" t="s">
        <v>64</v>
      </c>
      <c r="D189" s="178">
        <v>200</v>
      </c>
      <c r="E189" s="191"/>
      <c r="F189" s="191">
        <v>66.106560000000002</v>
      </c>
      <c r="G189" s="191">
        <f>D189-F189</f>
        <v>133.89344</v>
      </c>
      <c r="H189" s="191">
        <v>89.140309999999999</v>
      </c>
      <c r="I189" s="91"/>
      <c r="J189" s="306"/>
    </row>
    <row r="190" spans="1:10" ht="14.1" customHeight="1" x14ac:dyDescent="0.25">
      <c r="A190" s="38"/>
      <c r="B190" s="92"/>
      <c r="C190" s="80" t="s">
        <v>55</v>
      </c>
      <c r="D190" s="277">
        <v>8090</v>
      </c>
      <c r="E190" s="192">
        <f>E191+E192+E193</f>
        <v>480.96361000000002</v>
      </c>
      <c r="F190" s="192">
        <f>F191+F192+F193</f>
        <v>7206.9886200000001</v>
      </c>
      <c r="G190" s="192">
        <f>D190-F190</f>
        <v>883.01137999999992</v>
      </c>
      <c r="H190" s="192">
        <f>H191+H192+H193</f>
        <v>7680.8581499999991</v>
      </c>
      <c r="I190" s="93"/>
      <c r="J190" s="307"/>
    </row>
    <row r="191" spans="1:10" ht="14.1" customHeight="1" x14ac:dyDescent="0.25">
      <c r="A191" s="69"/>
      <c r="B191" s="81"/>
      <c r="C191" s="82" t="s">
        <v>31</v>
      </c>
      <c r="D191" s="176"/>
      <c r="E191" s="193">
        <v>304.83850000000001</v>
      </c>
      <c r="F191" s="193">
        <v>3558.17767</v>
      </c>
      <c r="G191" s="193"/>
      <c r="H191" s="193">
        <v>3766.8632899999998</v>
      </c>
      <c r="I191" s="106"/>
      <c r="J191" s="14"/>
    </row>
    <row r="192" spans="1:10" ht="14.1" customHeight="1" x14ac:dyDescent="0.25">
      <c r="A192" s="69"/>
      <c r="B192" s="81"/>
      <c r="C192" s="82" t="s">
        <v>32</v>
      </c>
      <c r="D192" s="176"/>
      <c r="E192" s="193">
        <v>115.11995</v>
      </c>
      <c r="F192" s="193">
        <v>2241.5443599999999</v>
      </c>
      <c r="G192" s="193"/>
      <c r="H192" s="193">
        <v>2426.13825</v>
      </c>
      <c r="I192" s="106"/>
      <c r="J192" s="308"/>
    </row>
    <row r="193" spans="1:10" ht="14.1" customHeight="1" thickBot="1" x14ac:dyDescent="0.3">
      <c r="A193" s="69"/>
      <c r="B193" s="81"/>
      <c r="C193" s="129" t="s">
        <v>33</v>
      </c>
      <c r="D193" s="177"/>
      <c r="E193" s="194">
        <v>61.005159999999997</v>
      </c>
      <c r="F193" s="194">
        <v>1407.26659</v>
      </c>
      <c r="G193" s="194"/>
      <c r="H193" s="194">
        <v>1487.85661</v>
      </c>
      <c r="I193" s="106"/>
      <c r="J193" s="308"/>
    </row>
    <row r="194" spans="1:10" ht="14.1" customHeight="1" thickBot="1" x14ac:dyDescent="0.3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/>
      <c r="I194" s="87"/>
      <c r="J194" s="61"/>
    </row>
    <row r="195" spans="1:10" ht="16.5" customHeight="1" thickBot="1" x14ac:dyDescent="0.3">
      <c r="A195" s="51"/>
      <c r="B195" s="52"/>
      <c r="C195" s="163" t="s">
        <v>12</v>
      </c>
      <c r="D195" s="222"/>
      <c r="E195" s="196"/>
      <c r="F195" s="196"/>
      <c r="G195" s="196"/>
      <c r="H195" s="196"/>
      <c r="I195" s="87"/>
      <c r="J195" s="61"/>
    </row>
    <row r="196" spans="1:10" ht="19.350000000000001" customHeight="1" thickBot="1" x14ac:dyDescent="0.3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509.59014000000002</v>
      </c>
      <c r="F196" s="180">
        <f>F187+F188+F189+F190+F194+F195</f>
        <v>10278.76714</v>
      </c>
      <c r="G196" s="180">
        <f>D196-F196</f>
        <v>3476.2328600000001</v>
      </c>
      <c r="H196" s="180">
        <f>H187+H188+H189+H190+H194+H195</f>
        <v>10507.266679999999</v>
      </c>
      <c r="I196" s="103"/>
      <c r="J196" s="302"/>
    </row>
    <row r="197" spans="1:10" ht="15.75" customHeight="1" x14ac:dyDescent="0.25">
      <c r="A197" s="51"/>
      <c r="B197" s="304"/>
      <c r="C197" s="411" t="s">
        <v>97</v>
      </c>
      <c r="D197" s="411"/>
      <c r="E197" s="411"/>
      <c r="F197" s="411"/>
      <c r="G197" s="411"/>
      <c r="H197" s="119"/>
      <c r="I197" s="119"/>
      <c r="J197" s="305"/>
    </row>
    <row r="198" spans="1:10" ht="12" customHeight="1" thickBot="1" x14ac:dyDescent="0.3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2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2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3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4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3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3">
      <c r="A204" s="113"/>
      <c r="B204" s="52"/>
      <c r="C204" s="399" t="s">
        <v>1</v>
      </c>
      <c r="D204" s="400"/>
      <c r="E204" s="113"/>
      <c r="F204" s="113"/>
      <c r="G204" s="70"/>
      <c r="H204" s="51"/>
      <c r="I204" s="51"/>
      <c r="J204" s="53"/>
    </row>
    <row r="205" spans="1:10" ht="15" customHeight="1" x14ac:dyDescent="0.25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25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8" thickBot="1" x14ac:dyDescent="0.3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3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25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25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25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3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2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3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3">
      <c r="A215" s="51"/>
      <c r="B215" s="52"/>
      <c r="C215" s="42" t="s">
        <v>17</v>
      </c>
      <c r="D215" s="220" t="s">
        <v>18</v>
      </c>
      <c r="E215" s="42" t="str">
        <f>F22</f>
        <v>FANGST UKE 34</v>
      </c>
      <c r="F215" s="42" t="str">
        <f>G22</f>
        <v>FANGST T.O.M UKE 34</v>
      </c>
      <c r="G215" s="42" t="str">
        <f>H22</f>
        <v>RESTKVOTER UKE 34</v>
      </c>
      <c r="H215" s="42" t="str">
        <f>I22</f>
        <v>FANGST T.O.M. UKE 34 2020</v>
      </c>
      <c r="I215" s="51"/>
      <c r="J215" s="53"/>
    </row>
    <row r="216" spans="1:10" ht="15" customHeight="1" thickBot="1" x14ac:dyDescent="0.3">
      <c r="A216" s="51"/>
      <c r="B216" s="52"/>
      <c r="C216" s="44" t="s">
        <v>4</v>
      </c>
      <c r="D216" s="266">
        <v>43379</v>
      </c>
      <c r="E216" s="266">
        <v>886.26835000000005</v>
      </c>
      <c r="F216" s="266">
        <v>42376.630169999997</v>
      </c>
      <c r="G216" s="266">
        <f>D216-F216</f>
        <v>1002.3698300000033</v>
      </c>
      <c r="H216" s="266">
        <v>29117.146809999998</v>
      </c>
      <c r="I216" s="21"/>
      <c r="J216" s="53"/>
    </row>
    <row r="217" spans="1:10" ht="15" customHeight="1" thickBot="1" x14ac:dyDescent="0.3">
      <c r="A217" s="51"/>
      <c r="B217" s="52"/>
      <c r="C217" s="47" t="s">
        <v>39</v>
      </c>
      <c r="D217" s="266">
        <v>100</v>
      </c>
      <c r="E217" s="266">
        <v>0.5554</v>
      </c>
      <c r="F217" s="266">
        <v>22.26915</v>
      </c>
      <c r="G217" s="266">
        <f>D217-F217</f>
        <v>77.730850000000004</v>
      </c>
      <c r="H217" s="266">
        <v>7.9292100000000003</v>
      </c>
      <c r="I217" s="21"/>
      <c r="J217" s="53"/>
    </row>
    <row r="218" spans="1:10" ht="15.75" customHeight="1" thickBot="1" x14ac:dyDescent="0.3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3">
      <c r="A219" s="51"/>
      <c r="B219" s="52"/>
      <c r="C219" s="45" t="s">
        <v>50</v>
      </c>
      <c r="D219" s="268">
        <f>SUM(D216:D218)</f>
        <v>43534</v>
      </c>
      <c r="E219" s="268">
        <f>SUM(E216:E218)</f>
        <v>886.82375000000002</v>
      </c>
      <c r="F219" s="268">
        <f>SUM(F216:F218)</f>
        <v>42398.899319999997</v>
      </c>
      <c r="G219" s="268">
        <f>D219-F219</f>
        <v>1135.1006800000032</v>
      </c>
      <c r="H219" s="268">
        <f>SUM(H216:H218)</f>
        <v>29125.076019999997</v>
      </c>
      <c r="I219" s="21"/>
      <c r="J219" s="53"/>
    </row>
    <row r="220" spans="1:10" ht="17.100000000000001" customHeight="1" thickBot="1" x14ac:dyDescent="0.3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2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2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2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2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2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2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2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2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2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2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2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2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2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2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2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2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2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2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2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2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2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2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2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2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2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2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2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2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2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2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2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2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2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00000000000001" customHeight="1" thickTop="1" x14ac:dyDescent="0.2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25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3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1" customHeight="1" thickTop="1" thickBot="1" x14ac:dyDescent="0.3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1" customHeight="1" thickBot="1" x14ac:dyDescent="0.3">
      <c r="A258" s="2"/>
      <c r="B258" s="74"/>
      <c r="C258" s="399" t="s">
        <v>1</v>
      </c>
      <c r="D258" s="400"/>
      <c r="E258" s="113"/>
      <c r="F258" s="113"/>
      <c r="G258" s="75"/>
      <c r="H258" s="75"/>
      <c r="I258" s="75"/>
      <c r="J258" s="306"/>
    </row>
    <row r="259" spans="1:10" ht="14.1" customHeight="1" x14ac:dyDescent="0.25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1" customHeight="1" x14ac:dyDescent="0.25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3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3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1" customHeight="1" x14ac:dyDescent="0.25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25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3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25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1" customHeight="1" thickBot="1" x14ac:dyDescent="0.3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3">
      <c r="A268" s="51"/>
      <c r="B268" s="315"/>
      <c r="C268" s="42" t="s">
        <v>17</v>
      </c>
      <c r="D268" s="46" t="s">
        <v>18</v>
      </c>
      <c r="E268" s="42" t="str">
        <f>F22</f>
        <v>FANGST UKE 34</v>
      </c>
      <c r="F268" s="42" t="str">
        <f>G22</f>
        <v>FANGST T.O.M UKE 34</v>
      </c>
      <c r="G268" s="42" t="str">
        <f>H22</f>
        <v>RESTKVOTER UKE 34</v>
      </c>
      <c r="H268" s="42" t="str">
        <f>I22</f>
        <v>FANGST T.O.M. UKE 34 2020</v>
      </c>
      <c r="I268" s="28"/>
      <c r="J268" s="307"/>
    </row>
    <row r="269" spans="1:10" ht="14.1" customHeight="1" thickBot="1" x14ac:dyDescent="0.3">
      <c r="A269" s="38"/>
      <c r="B269" s="92"/>
      <c r="C269" s="44" t="s">
        <v>49</v>
      </c>
      <c r="D269" s="404">
        <v>1701</v>
      </c>
      <c r="E269" s="164">
        <v>21.218530000000001</v>
      </c>
      <c r="F269" s="164">
        <v>397.08731</v>
      </c>
      <c r="G269" s="406">
        <f>D269-F269-F270</f>
        <v>484.9743400000001</v>
      </c>
      <c r="H269" s="164">
        <v>480.16167999999999</v>
      </c>
      <c r="I269" s="93"/>
      <c r="J269" s="321"/>
    </row>
    <row r="270" spans="1:10" ht="14.1" customHeight="1" thickBot="1" x14ac:dyDescent="0.3">
      <c r="A270" s="51"/>
      <c r="B270" s="315"/>
      <c r="C270" s="47" t="s">
        <v>43</v>
      </c>
      <c r="D270" s="405"/>
      <c r="E270" s="164">
        <v>53.763370000000002</v>
      </c>
      <c r="F270" s="164">
        <v>818.93835000000001</v>
      </c>
      <c r="G270" s="407"/>
      <c r="H270" s="164">
        <v>1320.55089</v>
      </c>
      <c r="I270" s="41"/>
      <c r="J270" s="307"/>
    </row>
    <row r="271" spans="1:10" ht="16.5" thickBot="1" x14ac:dyDescent="0.3">
      <c r="A271" s="38"/>
      <c r="B271" s="92"/>
      <c r="C271" s="43" t="s">
        <v>34</v>
      </c>
      <c r="D271" s="253">
        <v>5</v>
      </c>
      <c r="E271" s="165"/>
      <c r="F271" s="165">
        <v>1.212</v>
      </c>
      <c r="G271" s="164">
        <f>D271-F271</f>
        <v>3.7880000000000003</v>
      </c>
      <c r="H271" s="165">
        <v>1.2104200000000001</v>
      </c>
      <c r="I271" s="93"/>
      <c r="J271" s="322"/>
    </row>
    <row r="272" spans="1:10" ht="18.75" customHeight="1" thickBot="1" x14ac:dyDescent="0.3">
      <c r="A272" s="38"/>
      <c r="B272" s="323"/>
      <c r="C272" s="43" t="s">
        <v>53</v>
      </c>
      <c r="D272" s="264"/>
      <c r="E272" s="165"/>
      <c r="F272" s="165">
        <v>2.7984499999999999</v>
      </c>
      <c r="G272" s="164"/>
      <c r="H272" s="165">
        <v>2.0574300000000001</v>
      </c>
      <c r="I272" s="34"/>
      <c r="J272" s="317"/>
    </row>
    <row r="273" spans="1:10" ht="14.1" customHeight="1" thickBot="1" x14ac:dyDescent="0.3">
      <c r="A273" s="51"/>
      <c r="B273" s="315"/>
      <c r="C273" s="45" t="s">
        <v>50</v>
      </c>
      <c r="D273" s="265">
        <f>D259</f>
        <v>1706</v>
      </c>
      <c r="E273" s="166">
        <f>SUM(E269:E272)</f>
        <v>74.981899999999996</v>
      </c>
      <c r="F273" s="166">
        <f>SUM(F269:F272)</f>
        <v>1220.03611</v>
      </c>
      <c r="G273" s="166">
        <f>D273-F273</f>
        <v>485.96388999999999</v>
      </c>
      <c r="H273" s="166">
        <f>H269+H270+H271+H272</f>
        <v>1803.9804200000001</v>
      </c>
      <c r="I273" s="28"/>
      <c r="J273" s="317"/>
    </row>
    <row r="274" spans="1:10" ht="14.1" customHeight="1" x14ac:dyDescent="0.25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1" customHeight="1" thickBot="1" x14ac:dyDescent="0.3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" customHeight="1" thickTop="1" x14ac:dyDescent="0.25">
      <c r="A276" s="51"/>
    </row>
    <row r="277" spans="1:10" ht="14.1" customHeight="1" x14ac:dyDescent="0.25">
      <c r="A277" s="51"/>
    </row>
    <row r="278" spans="1:10" ht="14.1" customHeight="1" x14ac:dyDescent="0.25">
      <c r="A278" s="51"/>
    </row>
    <row r="279" spans="1:10" ht="14.1" customHeight="1" x14ac:dyDescent="0.25">
      <c r="A279" s="51"/>
    </row>
    <row r="280" spans="1:10" ht="14.1" customHeight="1" x14ac:dyDescent="0.25">
      <c r="A280" s="51"/>
    </row>
    <row r="281" spans="1:10" ht="14.1" customHeight="1" x14ac:dyDescent="0.25">
      <c r="A281" s="51"/>
    </row>
    <row r="282" spans="1:10" ht="14.1" customHeight="1" x14ac:dyDescent="0.25">
      <c r="A282" s="51"/>
    </row>
    <row r="283" spans="1:10" ht="30" customHeight="1" thickBot="1" x14ac:dyDescent="0.4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100000000000001" customHeight="1" thickTop="1" x14ac:dyDescent="0.25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3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3">
      <c r="B286" s="359"/>
      <c r="C286" s="399" t="s">
        <v>1</v>
      </c>
      <c r="D286" s="400"/>
      <c r="E286" s="399" t="s">
        <v>51</v>
      </c>
      <c r="F286" s="400"/>
      <c r="G286" s="399" t="s">
        <v>52</v>
      </c>
      <c r="H286" s="400"/>
      <c r="I286" s="113"/>
      <c r="J286" s="360"/>
    </row>
    <row r="287" spans="1:10" ht="14.25" customHeight="1" x14ac:dyDescent="0.25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25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25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1" customHeight="1" thickBot="1" x14ac:dyDescent="0.3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1" customHeight="1" thickBot="1" x14ac:dyDescent="0.3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25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25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25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3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25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3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3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34</v>
      </c>
      <c r="G298" s="326" t="str">
        <f>G22</f>
        <v>FANGST T.O.M UKE 34</v>
      </c>
      <c r="H298" s="326" t="str">
        <f>H22</f>
        <v>RESTKVOTER UKE 34</v>
      </c>
      <c r="I298" s="326" t="str">
        <f>I22</f>
        <v>FANGST T.O.M. UKE 34 2020</v>
      </c>
      <c r="J298" s="360"/>
    </row>
    <row r="299" spans="1:10" ht="14.1" customHeight="1" x14ac:dyDescent="0.25">
      <c r="A299" s="27"/>
      <c r="B299" s="359"/>
      <c r="C299" s="328" t="s">
        <v>14</v>
      </c>
      <c r="D299" s="329">
        <f t="shared" ref="D299:H299" si="15">D303+D302+D301+D300</f>
        <v>16706</v>
      </c>
      <c r="E299" s="329">
        <f t="shared" si="15"/>
        <v>20688</v>
      </c>
      <c r="F299" s="375">
        <f t="shared" si="15"/>
        <v>1090.1270299999999</v>
      </c>
      <c r="G299" s="375">
        <f t="shared" si="15"/>
        <v>11458.863509999999</v>
      </c>
      <c r="H299" s="375">
        <f t="shared" si="15"/>
        <v>9229.1364900000008</v>
      </c>
      <c r="I299" s="375">
        <f>I303+I302+I301+I300</f>
        <v>21058.006979999998</v>
      </c>
      <c r="J299" s="360"/>
    </row>
    <row r="300" spans="1:10" ht="14.1" customHeight="1" x14ac:dyDescent="0.25">
      <c r="A300" s="27"/>
      <c r="B300" s="359"/>
      <c r="C300" s="331" t="s">
        <v>132</v>
      </c>
      <c r="D300" s="332">
        <v>8545</v>
      </c>
      <c r="E300" s="332">
        <v>11525</v>
      </c>
      <c r="F300" s="333">
        <v>1049.7883099999999</v>
      </c>
      <c r="G300" s="333">
        <v>7198.45298</v>
      </c>
      <c r="H300" s="333">
        <f t="shared" ref="H300:H305" si="16">E300-G300</f>
        <v>4326.54702</v>
      </c>
      <c r="I300" s="333">
        <v>14858.05206</v>
      </c>
      <c r="J300" s="360"/>
    </row>
    <row r="301" spans="1:10" ht="14.1" customHeight="1" x14ac:dyDescent="0.25">
      <c r="A301" s="27"/>
      <c r="B301" s="359"/>
      <c r="C301" s="334" t="s">
        <v>9</v>
      </c>
      <c r="D301" s="332">
        <v>2224</v>
      </c>
      <c r="E301" s="332">
        <v>3000</v>
      </c>
      <c r="F301" s="333"/>
      <c r="G301" s="333">
        <v>1022.5022</v>
      </c>
      <c r="H301" s="333">
        <f>E301-G301</f>
        <v>1977.4978000000001</v>
      </c>
      <c r="I301" s="333">
        <v>1362.27846</v>
      </c>
      <c r="J301" s="360"/>
    </row>
    <row r="302" spans="1:10" ht="14.1" customHeight="1" x14ac:dyDescent="0.25">
      <c r="A302" s="27"/>
      <c r="B302" s="359"/>
      <c r="C302" s="334" t="s">
        <v>45</v>
      </c>
      <c r="D302" s="332">
        <v>1366</v>
      </c>
      <c r="E302" s="332">
        <v>1441</v>
      </c>
      <c r="F302" s="333">
        <v>33.744720000000001</v>
      </c>
      <c r="G302" s="333">
        <v>1068.3166799999999</v>
      </c>
      <c r="H302" s="333">
        <f t="shared" si="16"/>
        <v>372.68332000000009</v>
      </c>
      <c r="I302" s="333">
        <v>1966.85906</v>
      </c>
      <c r="J302" s="360"/>
    </row>
    <row r="303" spans="1:10" ht="14.1" customHeight="1" thickBot="1" x14ac:dyDescent="0.3">
      <c r="A303" s="27"/>
      <c r="B303" s="359"/>
      <c r="C303" s="335" t="s">
        <v>131</v>
      </c>
      <c r="D303" s="336">
        <v>4571</v>
      </c>
      <c r="E303" s="336">
        <v>4722</v>
      </c>
      <c r="F303" s="333">
        <v>6.5940000000000003</v>
      </c>
      <c r="G303" s="333">
        <v>2169.5916499999998</v>
      </c>
      <c r="H303" s="333">
        <f t="shared" si="16"/>
        <v>2552.4083500000002</v>
      </c>
      <c r="I303" s="333">
        <v>2870.8173999999999</v>
      </c>
      <c r="J303" s="360"/>
    </row>
    <row r="304" spans="1:10" ht="14.1" customHeight="1" thickBot="1" x14ac:dyDescent="0.3">
      <c r="A304" s="27"/>
      <c r="B304" s="359"/>
      <c r="C304" s="337" t="s">
        <v>36</v>
      </c>
      <c r="D304" s="338">
        <v>5500</v>
      </c>
      <c r="E304" s="338">
        <v>5500</v>
      </c>
      <c r="F304" s="339">
        <v>0.4</v>
      </c>
      <c r="G304" s="339">
        <v>2192.8056099999999</v>
      </c>
      <c r="H304" s="339">
        <f t="shared" si="16"/>
        <v>3307.1943900000001</v>
      </c>
      <c r="I304" s="339">
        <v>3879.0622800000001</v>
      </c>
      <c r="J304" s="360"/>
    </row>
    <row r="305" spans="1:10" ht="14.1" customHeight="1" x14ac:dyDescent="0.25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107.89103</v>
      </c>
      <c r="G305" s="330">
        <f>G307+G306</f>
        <v>2726.1156000000001</v>
      </c>
      <c r="H305" s="330">
        <f t="shared" si="16"/>
        <v>5273.8843999999999</v>
      </c>
      <c r="I305" s="330">
        <f>I307+I306</f>
        <v>3284.05089</v>
      </c>
      <c r="J305" s="360"/>
    </row>
    <row r="306" spans="1:10" ht="14.1" customHeight="1" x14ac:dyDescent="0.25">
      <c r="A306" s="27"/>
      <c r="B306" s="359"/>
      <c r="C306" s="334" t="s">
        <v>27</v>
      </c>
      <c r="D306" s="340"/>
      <c r="E306" s="332"/>
      <c r="F306" s="333"/>
      <c r="G306" s="333">
        <v>6.2491500000000002</v>
      </c>
      <c r="H306" s="333"/>
      <c r="I306" s="333">
        <v>345.36430999999999</v>
      </c>
      <c r="J306" s="360"/>
    </row>
    <row r="307" spans="1:10" ht="14.1" customHeight="1" thickBot="1" x14ac:dyDescent="0.3">
      <c r="A307" s="27"/>
      <c r="B307" s="359"/>
      <c r="C307" s="341" t="s">
        <v>46</v>
      </c>
      <c r="D307" s="342"/>
      <c r="E307" s="343"/>
      <c r="F307" s="344">
        <v>107.89103</v>
      </c>
      <c r="G307" s="344">
        <v>2719.86645</v>
      </c>
      <c r="H307" s="344"/>
      <c r="I307" s="344">
        <v>2938.68658</v>
      </c>
      <c r="J307" s="360"/>
    </row>
    <row r="308" spans="1:10" ht="14.1" customHeight="1" thickBot="1" x14ac:dyDescent="0.3">
      <c r="A308" s="27"/>
      <c r="B308" s="359"/>
      <c r="C308" s="337" t="s">
        <v>11</v>
      </c>
      <c r="D308" s="338">
        <v>10</v>
      </c>
      <c r="E308" s="338">
        <v>10</v>
      </c>
      <c r="F308" s="339"/>
      <c r="G308" s="339">
        <v>0.18225</v>
      </c>
      <c r="H308" s="339">
        <f>E308-G308</f>
        <v>9.8177500000000002</v>
      </c>
      <c r="I308" s="339">
        <v>0.59865000000000002</v>
      </c>
      <c r="J308" s="360"/>
    </row>
    <row r="309" spans="1:10" ht="14.1" customHeight="1" thickBot="1" x14ac:dyDescent="0.3">
      <c r="A309" s="27"/>
      <c r="B309" s="359"/>
      <c r="C309" s="345" t="s">
        <v>47</v>
      </c>
      <c r="D309" s="346"/>
      <c r="E309" s="347"/>
      <c r="F309" s="339">
        <v>0.84704999999999997</v>
      </c>
      <c r="G309" s="339">
        <v>39.407899999999998</v>
      </c>
      <c r="H309" s="339">
        <f>E309-G309</f>
        <v>-39.407899999999998</v>
      </c>
      <c r="I309" s="339">
        <v>57.619790000000002</v>
      </c>
      <c r="J309" s="360"/>
    </row>
    <row r="310" spans="1:10" ht="19.5" thickBot="1" x14ac:dyDescent="0.3">
      <c r="A310" s="27"/>
      <c r="B310" s="359"/>
      <c r="C310" s="348" t="s">
        <v>7</v>
      </c>
      <c r="D310" s="349">
        <f t="shared" ref="D310:H310" si="17">D299+D304+D305+D308+D309</f>
        <v>30216</v>
      </c>
      <c r="E310" s="349">
        <f t="shared" si="17"/>
        <v>34198</v>
      </c>
      <c r="F310" s="350">
        <f t="shared" si="17"/>
        <v>1199.26511</v>
      </c>
      <c r="G310" s="350">
        <f t="shared" si="17"/>
        <v>16417.37487</v>
      </c>
      <c r="H310" s="350">
        <f t="shared" si="17"/>
        <v>17780.62513</v>
      </c>
      <c r="I310" s="350">
        <f>I299+I304+I305+I308+I309</f>
        <v>28279.338589999996</v>
      </c>
      <c r="J310" s="360"/>
    </row>
    <row r="311" spans="1:10" ht="14.1" customHeight="1" x14ac:dyDescent="0.25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1" customHeight="1" x14ac:dyDescent="0.25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1" customHeight="1" x14ac:dyDescent="0.25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3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25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25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1" customHeight="1" thickBot="1" x14ac:dyDescent="0.3">
      <c r="A317" s="27"/>
      <c r="D317" s="1"/>
    </row>
    <row r="318" spans="1:10" ht="14.1" customHeight="1" thickTop="1" x14ac:dyDescent="0.25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1" customHeight="1" x14ac:dyDescent="0.25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1" customHeight="1" thickBot="1" x14ac:dyDescent="0.3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1" customHeight="1" thickBot="1" x14ac:dyDescent="0.3">
      <c r="A321" s="27"/>
      <c r="B321" s="359"/>
      <c r="C321" s="399" t="s">
        <v>1</v>
      </c>
      <c r="D321" s="400"/>
      <c r="E321" s="113"/>
      <c r="F321" s="113"/>
      <c r="G321" s="113"/>
      <c r="H321" s="113"/>
      <c r="I321" s="113"/>
      <c r="J321" s="360"/>
    </row>
    <row r="322" spans="1:10" ht="14.1" customHeight="1" x14ac:dyDescent="0.25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1" customHeight="1" x14ac:dyDescent="0.25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1" customHeight="1" thickBot="1" x14ac:dyDescent="0.3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1" customHeight="1" thickBot="1" x14ac:dyDescent="0.3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1" customHeight="1" x14ac:dyDescent="0.25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1" customHeight="1" x14ac:dyDescent="0.25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1" customHeight="1" x14ac:dyDescent="0.25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1" customHeight="1" thickBot="1" x14ac:dyDescent="0.3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3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3">
      <c r="A331" s="303"/>
      <c r="B331" s="362"/>
      <c r="C331" s="327" t="s">
        <v>73</v>
      </c>
      <c r="D331" s="366" t="s">
        <v>74</v>
      </c>
      <c r="E331" s="327" t="str">
        <f>F22</f>
        <v>FANGST UKE 34</v>
      </c>
      <c r="F331" s="327" t="str">
        <f>G22</f>
        <v>FANGST T.O.M UKE 34</v>
      </c>
      <c r="G331" s="367" t="str">
        <f>H22</f>
        <v>RESTKVOTER UKE 34</v>
      </c>
      <c r="H331" s="327" t="str">
        <f>I22</f>
        <v>FANGST T.O.M. UKE 34 2020</v>
      </c>
      <c r="I331" s="310"/>
      <c r="J331" s="363"/>
    </row>
    <row r="332" spans="1:10" ht="14.1" customHeight="1" thickBot="1" x14ac:dyDescent="0.3">
      <c r="A332" s="303"/>
      <c r="B332" s="359"/>
      <c r="C332" s="337" t="s">
        <v>75</v>
      </c>
      <c r="D332" s="393">
        <v>1685</v>
      </c>
      <c r="E332" s="382">
        <f>E334+E333</f>
        <v>0</v>
      </c>
      <c r="F332" s="382">
        <f>F334+F333</f>
        <v>1831.19598</v>
      </c>
      <c r="G332" s="396">
        <f>D332-F332</f>
        <v>-146.19597999999996</v>
      </c>
      <c r="H332" s="382">
        <f>SUM(H333:H334)</f>
        <v>1914.5554300000001</v>
      </c>
      <c r="I332" s="113"/>
      <c r="J332" s="360"/>
    </row>
    <row r="333" spans="1:10" ht="14.1" customHeight="1" thickBot="1" x14ac:dyDescent="0.3">
      <c r="A333" s="27"/>
      <c r="B333" s="359"/>
      <c r="C333" s="368" t="s">
        <v>65</v>
      </c>
      <c r="D333" s="394"/>
      <c r="E333" s="383"/>
      <c r="F333" s="383">
        <v>1522.5934299999999</v>
      </c>
      <c r="G333" s="397"/>
      <c r="H333" s="383">
        <v>1555.77169</v>
      </c>
      <c r="I333" s="113"/>
      <c r="J333" s="360"/>
    </row>
    <row r="334" spans="1:10" ht="14.1" customHeight="1" thickBot="1" x14ac:dyDescent="0.3">
      <c r="A334" s="27"/>
      <c r="B334" s="359"/>
      <c r="C334" s="368" t="s">
        <v>66</v>
      </c>
      <c r="D334" s="395"/>
      <c r="E334" s="384"/>
      <c r="F334" s="384">
        <v>308.60255000000001</v>
      </c>
      <c r="G334" s="398"/>
      <c r="H334" s="384">
        <v>358.78374000000002</v>
      </c>
      <c r="I334" s="113"/>
      <c r="J334" s="360"/>
    </row>
    <row r="335" spans="1:10" ht="14.1" customHeight="1" thickBot="1" x14ac:dyDescent="0.3">
      <c r="A335" s="27"/>
      <c r="B335" s="359"/>
      <c r="C335" s="337" t="s">
        <v>76</v>
      </c>
      <c r="D335" s="393">
        <v>1240</v>
      </c>
      <c r="E335" s="382">
        <f>SUM(E336:E337)</f>
        <v>59.830500000000001</v>
      </c>
      <c r="F335" s="382">
        <f>SUM(F336:F337)</f>
        <v>1265.1149999999998</v>
      </c>
      <c r="G335" s="396">
        <f>D335-F335</f>
        <v>-25.114999999999782</v>
      </c>
      <c r="H335" s="382">
        <f>SUM(H336:H337)</f>
        <v>1662.8726999999999</v>
      </c>
      <c r="I335" s="113"/>
      <c r="J335" s="360"/>
    </row>
    <row r="336" spans="1:10" ht="14.1" customHeight="1" thickBot="1" x14ac:dyDescent="0.3">
      <c r="A336" s="27"/>
      <c r="B336" s="359"/>
      <c r="C336" s="368" t="s">
        <v>65</v>
      </c>
      <c r="D336" s="394"/>
      <c r="E336" s="369">
        <v>51.034999999999997</v>
      </c>
      <c r="F336" s="369">
        <v>1029.2865999999999</v>
      </c>
      <c r="G336" s="397"/>
      <c r="H336" s="369">
        <v>1350.6867</v>
      </c>
      <c r="I336" s="113"/>
      <c r="J336" s="360"/>
    </row>
    <row r="337" spans="1:10" ht="14.1" customHeight="1" thickBot="1" x14ac:dyDescent="0.3">
      <c r="A337" s="27"/>
      <c r="B337" s="359"/>
      <c r="C337" s="368" t="s">
        <v>66</v>
      </c>
      <c r="D337" s="395"/>
      <c r="E337" s="369">
        <v>8.7955000000000005</v>
      </c>
      <c r="F337" s="369">
        <v>235.82839999999999</v>
      </c>
      <c r="G337" s="398"/>
      <c r="H337" s="369">
        <v>312.18599999999998</v>
      </c>
      <c r="I337" s="113"/>
      <c r="J337" s="360"/>
    </row>
    <row r="338" spans="1:10" ht="14.1" customHeight="1" thickBot="1" x14ac:dyDescent="0.3">
      <c r="A338" s="27"/>
      <c r="B338" s="359"/>
      <c r="C338" s="337" t="s">
        <v>77</v>
      </c>
      <c r="D338" s="393">
        <v>1240</v>
      </c>
      <c r="E338" s="389">
        <f>SUM(E339:E340)</f>
        <v>0</v>
      </c>
      <c r="F338" s="389">
        <f>SUM(F339:F340)</f>
        <v>0</v>
      </c>
      <c r="G338" s="396">
        <f>D338-F338</f>
        <v>1240</v>
      </c>
      <c r="H338" s="389">
        <f>SUM(H339:H340)</f>
        <v>0</v>
      </c>
      <c r="I338" s="113"/>
      <c r="J338" s="360"/>
    </row>
    <row r="339" spans="1:10" ht="14.1" customHeight="1" thickBot="1" x14ac:dyDescent="0.3">
      <c r="A339" s="27"/>
      <c r="B339" s="359"/>
      <c r="C339" s="368" t="s">
        <v>65</v>
      </c>
      <c r="D339" s="394"/>
      <c r="E339" s="369"/>
      <c r="F339" s="369"/>
      <c r="G339" s="397"/>
      <c r="H339" s="369"/>
      <c r="I339" s="113"/>
      <c r="J339" s="360"/>
    </row>
    <row r="340" spans="1:10" ht="14.1" customHeight="1" thickBot="1" x14ac:dyDescent="0.3">
      <c r="A340" s="27"/>
      <c r="B340" s="359"/>
      <c r="C340" s="368" t="s">
        <v>66</v>
      </c>
      <c r="D340" s="395"/>
      <c r="E340" s="385"/>
      <c r="F340" s="385"/>
      <c r="G340" s="398"/>
      <c r="H340" s="385"/>
      <c r="I340" s="113"/>
      <c r="J340" s="360"/>
    </row>
    <row r="341" spans="1:10" ht="14.1" customHeight="1" thickBot="1" x14ac:dyDescent="0.3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1" customHeight="1" thickBot="1" x14ac:dyDescent="0.3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59.830500000000001</v>
      </c>
      <c r="F342" s="387">
        <f>F332+F335+F338+F341</f>
        <v>3096.3109799999997</v>
      </c>
      <c r="G342" s="377">
        <f>SUM(G332:G341)</f>
        <v>1068.6890200000003</v>
      </c>
      <c r="H342" s="387">
        <f>H332+H335+H338+H341</f>
        <v>3577.4281300000002</v>
      </c>
      <c r="I342" s="113"/>
      <c r="J342" s="360"/>
    </row>
    <row r="343" spans="1:10" ht="14.1" customHeight="1" x14ac:dyDescent="0.25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1" customHeight="1" thickBot="1" x14ac:dyDescent="0.3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25"/>
    <row r="346" spans="1:10" ht="0" hidden="1" customHeight="1" x14ac:dyDescent="0.25"/>
    <row r="347" spans="1:10" ht="0" hidden="1" customHeight="1" x14ac:dyDescent="0.25"/>
    <row r="348" spans="1:10" ht="0" hidden="1" customHeight="1" x14ac:dyDescent="0.25"/>
    <row r="349" spans="1:10" ht="0" hidden="1" customHeight="1" x14ac:dyDescent="0.25"/>
    <row r="350" spans="1:10" ht="0" hidden="1" customHeight="1" x14ac:dyDescent="0.25"/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34
&amp;"-,Normal"&amp;11(iht. motatte landings- og sluttsedler fra fiskesalgslagene; alle tallstørrelser i hele tonn)&amp;R31.08.2021
</oddHeader>
    <oddFooter>&amp;LFiskeridirektoratet&amp;CReguleringsseksjonen&amp;RSynnøve Liabø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UKE_34_2021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Borgny Brørvik</cp:lastModifiedBy>
  <cp:lastPrinted>2021-08-31T09:04:08Z</cp:lastPrinted>
  <dcterms:created xsi:type="dcterms:W3CDTF">2011-07-06T12:13:20Z</dcterms:created>
  <dcterms:modified xsi:type="dcterms:W3CDTF">2021-08-31T09:51:55Z</dcterms:modified>
</cp:coreProperties>
</file>