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1\"/>
    </mc:Choice>
  </mc:AlternateContent>
  <bookViews>
    <workbookView xWindow="0" yWindow="0" windowWidth="19200" windowHeight="7050" tabRatio="374"/>
  </bookViews>
  <sheets>
    <sheet name="UKE_20_2021" sheetId="1" r:id="rId1"/>
  </sheets>
  <definedNames>
    <definedName name="_xlnm.Print_Area" localSheetId="0">UKE_20_2021!$B$1:$M$248</definedName>
    <definedName name="Z_14D440E4_F18A_4F78_9989_38C1B133222D_.wvu.Cols" localSheetId="0" hidden="1">UKE_20_2021!#REF!</definedName>
    <definedName name="Z_14D440E4_F18A_4F78_9989_38C1B133222D_.wvu.PrintArea" localSheetId="0" hidden="1">UKE_20_2021!$B$1:$M$248</definedName>
    <definedName name="Z_14D440E4_F18A_4F78_9989_38C1B133222D_.wvu.Rows" localSheetId="0" hidden="1">UKE_20_2021!$360:$1048576,UKE_20_2021!$249:$359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1" i="1" l="1"/>
  <c r="H120" i="1"/>
  <c r="H90" i="1"/>
  <c r="I21" i="1"/>
  <c r="G138" i="1"/>
  <c r="H137" i="1"/>
  <c r="H136" i="1"/>
  <c r="H135" i="1"/>
  <c r="H134" i="1"/>
  <c r="H133" i="1"/>
  <c r="H132" i="1"/>
  <c r="H130" i="1" s="1"/>
  <c r="H131" i="1"/>
  <c r="H129" i="1"/>
  <c r="H128" i="1"/>
  <c r="H127" i="1"/>
  <c r="H126" i="1"/>
  <c r="H123" i="1"/>
  <c r="H122" i="1"/>
  <c r="F191" i="1"/>
  <c r="G191" i="1"/>
  <c r="H186" i="1"/>
  <c r="H185" i="1"/>
  <c r="H184" i="1"/>
  <c r="H183" i="1"/>
  <c r="H182" i="1"/>
  <c r="H181" i="1"/>
  <c r="H125" i="1" l="1"/>
  <c r="F186" i="1"/>
  <c r="G186" i="1"/>
  <c r="J32" i="1"/>
  <c r="F32" i="1"/>
  <c r="G32" i="1"/>
  <c r="D113" i="1" l="1"/>
  <c r="E215" i="1" l="1"/>
  <c r="F215" i="1"/>
  <c r="F132" i="1"/>
  <c r="G132" i="1"/>
  <c r="F234" i="1" l="1"/>
  <c r="E234" i="1"/>
  <c r="E119" i="1" l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G211" i="1"/>
  <c r="H190" i="1"/>
  <c r="H189" i="1"/>
  <c r="G57" i="1"/>
  <c r="I39" i="1" l="1"/>
  <c r="H119" i="1"/>
  <c r="D130" i="1"/>
  <c r="F180" i="1" l="1"/>
  <c r="G180" i="1"/>
  <c r="I180" i="1" l="1"/>
  <c r="E163" i="1"/>
  <c r="H124" i="1" l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38" i="1" l="1"/>
  <c r="I186" i="1" l="1"/>
  <c r="F125" i="1" l="1"/>
  <c r="F124" i="1" s="1"/>
  <c r="I125" i="1" l="1"/>
  <c r="I124" i="1" s="1"/>
  <c r="I138" i="1" s="1"/>
  <c r="I191" i="1" l="1"/>
  <c r="D215" i="1" l="1"/>
  <c r="F163" i="1" l="1"/>
  <c r="G162" i="1"/>
  <c r="G161" i="1"/>
  <c r="G160" i="1"/>
  <c r="G125" i="1"/>
  <c r="G124" i="1" s="1"/>
  <c r="G119" i="1"/>
  <c r="F119" i="1"/>
  <c r="F138" i="1" s="1"/>
  <c r="G64" i="1"/>
  <c r="F66" i="1"/>
  <c r="G66" i="1" s="1"/>
  <c r="E66" i="1"/>
  <c r="G163" i="1" l="1"/>
  <c r="G60" i="1"/>
  <c r="F84" i="1" l="1"/>
  <c r="G84" i="1"/>
  <c r="H84" i="1"/>
  <c r="I84" i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<sst xmlns="http://schemas.openxmlformats.org/spreadsheetml/2006/main" count="262" uniqueCount="139">
  <si>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</si>
  <si>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</si>
  <si>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</si>
  <si>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</si>
  <si>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</si>
  <si>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</si>
  <si>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</si>
  <si>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</si>
  <si>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</si>
  <si>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</si>
  <si>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</si>
  <si>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</si>
  <si>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</si>
  <si>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</si>
  <si>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</si>
  <si>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</si>
  <si>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</si>
  <si>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</si>
  <si>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</si>
  <si>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</si>
  <si>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</si>
  <si>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</si>
  <si>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</si>
  <si>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</si>
  <si>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</si>
  <si>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</si>
  <si>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</si>
  <si>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</si>
  <si>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</si>
  <si>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</si>
  <si>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</si>
  <si>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</si>
  <si>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</si>
  <si>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</si>
  <si>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</si>
  <si>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</si>
  <si>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</si>
  <si>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</si>
  <si>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</si>
  <si>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</si>
  <si>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</si>
  <si>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</si>
  <si>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</si>
  <si>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</si>
  <si>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</si>
  <si>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</si>
  <si>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</si>
  <si>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</si>
  <si>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</si>
  <si>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</si>
  <si>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</si>
  <si>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</si>
  <si>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</si>
  <si>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</si>
  <si>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</si>
  <si>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</si>
  <si>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</si>
  <si>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</si>
  <si>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</si>
  <si>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</si>
  <si>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</si>
  <si>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</si>
  <si>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</si>
  <si>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</si>
  <si>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</si>
  <si>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</si>
  <si>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</si>
  <si>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</si>
  <si>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</si>
  <si>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</si>
  <si>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</si>
  <si>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</si>
  <si>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</si>
  <si>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</si>
  <si>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</si>
  <si>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</si>
  <si>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</si>
  <si>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</si>
  <si>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</si>
  <si>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</si>
  <si>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</si>
  <si>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</si>
  <si>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</si>
  <si>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</si>
  <si>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</si>
  <si>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</si>
  <si>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</si>
  <si>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</si>
  <si>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</si>
  <si>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</si>
  <si>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</si>
  <si>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</si>
  <si>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</si>
  <si>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</si>
  <si>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</si>
  <si>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</si>
  <si>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</si>
  <si>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</si>
  <si>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</si>
  <si>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</si>
  <si>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</si>
  <si>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</si>
  <si>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</si>
  <si>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</si>
  <si>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</si>
  <si>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</si>
  <si>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</si>
  <si>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</si>
  <si>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</si>
  <si>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</si>
  <si>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</si>
  <si>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</si>
  <si>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</si>
  <si>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</si>
  <si>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</si>
  <si>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</si>
  <si>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</si>
  <si>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</si>
  <si>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</si>
  <si>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</si>
  <si>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</si>
  <si>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</si>
  <si>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</si>
  <si>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</si>
  <si>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</si>
  <si>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</si>
  <si>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</si>
  <si>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</si>
  <si>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</si>
  <si>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</si>
  <si>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</si>
  <si>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</si>
  <si>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</si>
  <si>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T.O.M UKE 19</t>
  </si>
  <si>
    <r>
      <t xml:space="preserve">2 </t>
    </r>
    <r>
      <rPr>
        <sz val="9"/>
        <color theme="1"/>
        <rFont val="Calibri"/>
        <family val="2"/>
      </rPr>
      <t>Registrert rekreasjonsfiske utgjør 32 tonn, men det legges til grunn at hele avsetningen tas</t>
    </r>
  </si>
  <si>
    <t>LANDET KVANTUM UKE 20</t>
  </si>
  <si>
    <t>LANDET KVANTUM T.O.M. UKE 20 2020</t>
  </si>
  <si>
    <r>
      <t xml:space="preserve">3 </t>
    </r>
    <r>
      <rPr>
        <sz val="9"/>
        <color theme="1"/>
        <rFont val="Calibri"/>
        <family val="2"/>
      </rPr>
      <t>Registrert rekreasjonsfiske utgjør 687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</si>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</sst>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7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  <xf numFmtId="9" fontId="16" fillId="0" borderId="0" applyFont="0" applyFill="0" applyBorder="0" applyAlignment="0" applyProtection="0"/>
  </cellStyleXfs>
  <cellXfs count="428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9" fontId="58" fillId="0" borderId="26" xfId="86" applyFont="1" applyFill="1" applyBorder="1" applyAlignment="1">
      <alignment horizontal="right" vertical="center" wrapText="1"/>
    </xf>
    <xf numFmtId="167" fontId="60" fillId="0" borderId="26" xfId="1" applyNumberFormat="1" applyFont="1" applyBorder="1" applyAlignment="1">
      <alignment horizontal="right" vertical="top"/>
    </xf>
    <xf numFmtId="167" fontId="60" fillId="0" borderId="5" xfId="1" applyNumberFormat="1" applyFont="1" applyBorder="1" applyAlignment="1">
      <alignment horizontal="right" vertical="top"/>
    </xf>
    <xf numFmtId="3" fontId="60" fillId="0" borderId="26" xfId="1" applyNumberFormat="1" applyFont="1" applyFill="1" applyBorder="1" applyAlignment="1">
      <alignment horizontal="right" vertical="center"/>
    </xf>
    <xf numFmtId="3" fontId="60" fillId="0" borderId="6" xfId="1" applyNumberFormat="1" applyFont="1" applyFill="1" applyBorder="1" applyAlignment="1">
      <alignment horizontal="right" vertical="center"/>
    </xf>
    <xf numFmtId="3" fontId="60" fillId="0" borderId="29" xfId="1" applyNumberFormat="1" applyFont="1" applyFill="1" applyBorder="1" applyAlignment="1">
      <alignment horizontal="right" vertical="center"/>
    </xf>
    <xf numFmtId="3" fontId="60" fillId="0" borderId="55" xfId="1" applyNumberFormat="1" applyFont="1" applyFill="1" applyBorder="1" applyAlignment="1">
      <alignment horizontal="right" vertical="center"/>
    </xf>
    <xf numFmtId="3" fontId="60" fillId="0" borderId="1" xfId="1" applyNumberFormat="1" applyFont="1" applyFill="1" applyBorder="1" applyAlignment="1">
      <alignment horizontal="right" vertical="center"/>
    </xf>
    <xf numFmtId="3" fontId="23" fillId="4" borderId="1" xfId="1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topLeftCell="A115" zoomScale="130" zoomScaleNormal="110" zoomScaleSheetLayoutView="100" zoomScalePageLayoutView="130" workbookViewId="0">
      <selection activeCell="H122" sqref="H122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7265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26953125" hidden="1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1" t="s">
        <v>103</v>
      </c>
      <c r="C2" s="422"/>
      <c r="D2" s="422"/>
      <c r="E2" s="422"/>
      <c r="F2" s="422"/>
      <c r="G2" s="422"/>
      <c r="H2" s="422"/>
      <c r="I2" s="422"/>
      <c r="J2" s="422"/>
      <c r="K2" s="423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0"/>
      <c r="C7" s="411"/>
      <c r="D7" s="411"/>
      <c r="E7" s="411"/>
      <c r="F7" s="411"/>
      <c r="G7" s="411"/>
      <c r="H7" s="411"/>
      <c r="I7" s="411"/>
      <c r="J7" s="411"/>
      <c r="K7" s="412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129</v>
      </c>
      <c r="D13" s="160">
        <v>123330</v>
      </c>
      <c r="E13" s="201"/>
      <c r="F13" s="261"/>
      <c r="G13" s="158" t="s">
        <v>15</v>
      </c>
      <c r="H13" s="262">
        <v>17140</v>
      </c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58" t="s">
        <v>87</v>
      </c>
      <c r="F19" s="258" t="s">
        <v>135</v>
      </c>
      <c r="G19" s="258" t="s">
        <v>133</v>
      </c>
      <c r="H19" s="258" t="s">
        <v>66</v>
      </c>
      <c r="I19" s="258" t="s">
        <v>61</v>
      </c>
      <c r="J19" s="258" t="s">
        <v>136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2">
        <f>D22+D21</f>
        <v>126245</v>
      </c>
      <c r="E20" s="272">
        <f t="shared" ref="E20:J20" si="0">E22+E21</f>
        <v>127050</v>
      </c>
      <c r="F20" s="272">
        <f t="shared" si="0"/>
        <v>1488.6358600000001</v>
      </c>
      <c r="G20" s="272">
        <f t="shared" si="0"/>
        <v>48590.553779999995</v>
      </c>
      <c r="H20" s="263"/>
      <c r="I20" s="263">
        <f t="shared" si="0"/>
        <v>78459.446219999998</v>
      </c>
      <c r="J20" s="263">
        <f t="shared" si="0"/>
        <v>52492.393679999994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3">
        <v>125495</v>
      </c>
      <c r="E21" s="264">
        <v>126318</v>
      </c>
      <c r="F21" s="264">
        <v>1488.1693600000001</v>
      </c>
      <c r="G21" s="264">
        <v>48336.799079999997</v>
      </c>
      <c r="H21" s="264"/>
      <c r="I21" s="264">
        <f>E21-G21</f>
        <v>77981.200920000003</v>
      </c>
      <c r="J21" s="264">
        <v>52270.866179999997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74">
        <v>750</v>
      </c>
      <c r="E22" s="265">
        <v>732</v>
      </c>
      <c r="F22" s="265">
        <v>0.46650000000000003</v>
      </c>
      <c r="G22" s="265">
        <v>253.75470000000001</v>
      </c>
      <c r="H22" s="264"/>
      <c r="I22" s="264">
        <f>E22-G22</f>
        <v>478.24529999999999</v>
      </c>
      <c r="J22" s="265">
        <v>221.5275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2">
        <f>D31+D30+D24</f>
        <v>273198</v>
      </c>
      <c r="E23" s="272">
        <f t="shared" ref="E23:J23" si="1">E31+E30+E24</f>
        <v>274600</v>
      </c>
      <c r="F23" s="272">
        <f t="shared" si="1"/>
        <v>2417.3077800000001</v>
      </c>
      <c r="G23" s="272">
        <f t="shared" si="1"/>
        <v>194956.664942</v>
      </c>
      <c r="H23" s="263"/>
      <c r="I23" s="263">
        <f t="shared" si="1"/>
        <v>79643.335057999997</v>
      </c>
      <c r="J23" s="263">
        <f t="shared" si="1"/>
        <v>175699.44501000002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75">
        <f>D25+D26+D27+D28+D29</f>
        <v>213518</v>
      </c>
      <c r="E24" s="275">
        <f t="shared" ref="E24:J24" si="2">E25+E26+E27+E28+E29</f>
        <v>215211</v>
      </c>
      <c r="F24" s="275">
        <f t="shared" si="2"/>
        <v>1637.29224</v>
      </c>
      <c r="G24" s="275">
        <f t="shared" si="2"/>
        <v>164259.77028200001</v>
      </c>
      <c r="H24" s="266"/>
      <c r="I24" s="266">
        <f t="shared" si="2"/>
        <v>50951.229717999995</v>
      </c>
      <c r="J24" s="266">
        <f t="shared" si="2"/>
        <v>140885.78476000001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76">
        <v>51314</v>
      </c>
      <c r="E25" s="267">
        <v>51340</v>
      </c>
      <c r="F25" s="267">
        <v>424.30964</v>
      </c>
      <c r="G25" s="267">
        <v>41159.145790000002</v>
      </c>
      <c r="H25" s="384"/>
      <c r="I25" s="267">
        <f t="shared" ref="I25:I30" si="3">E25-G25</f>
        <v>10180.854209999998</v>
      </c>
      <c r="J25" s="267">
        <v>37594.19397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76">
        <v>55493</v>
      </c>
      <c r="E26" s="267">
        <v>56820</v>
      </c>
      <c r="F26" s="267">
        <v>332.83431000000002</v>
      </c>
      <c r="G26" s="267">
        <v>47001.569130000003</v>
      </c>
      <c r="H26" s="384"/>
      <c r="I26" s="267">
        <f t="shared" si="3"/>
        <v>9818.4308699999965</v>
      </c>
      <c r="J26" s="267">
        <v>38139.899360000003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76">
        <v>52854</v>
      </c>
      <c r="E27" s="267">
        <v>52795</v>
      </c>
      <c r="F27" s="267">
        <v>431.40839</v>
      </c>
      <c r="G27" s="267">
        <v>42453.873072000002</v>
      </c>
      <c r="H27" s="384"/>
      <c r="I27" s="267">
        <f t="shared" si="3"/>
        <v>10341.126927999998</v>
      </c>
      <c r="J27" s="267">
        <v>39053.632519999999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76">
        <v>38587</v>
      </c>
      <c r="E28" s="267">
        <v>38986</v>
      </c>
      <c r="F28" s="267">
        <v>448.73989999999998</v>
      </c>
      <c r="G28" s="267">
        <v>33645.182289999997</v>
      </c>
      <c r="H28" s="384"/>
      <c r="I28" s="267">
        <f t="shared" si="3"/>
        <v>5340.817710000003</v>
      </c>
      <c r="J28" s="267">
        <v>26098.05891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76">
        <v>15270</v>
      </c>
      <c r="E29" s="267">
        <v>15270</v>
      </c>
      <c r="F29" s="267"/>
      <c r="G29" s="267"/>
      <c r="H29" s="384"/>
      <c r="I29" s="267">
        <f t="shared" si="3"/>
        <v>15270</v>
      </c>
      <c r="J29" s="267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75">
        <v>34366</v>
      </c>
      <c r="E30" s="275">
        <v>34075</v>
      </c>
      <c r="F30" s="275">
        <v>450.41973999999999</v>
      </c>
      <c r="G30" s="275">
        <v>14810.46235</v>
      </c>
      <c r="H30" s="267"/>
      <c r="I30" s="266">
        <f t="shared" si="3"/>
        <v>19264.537649999998</v>
      </c>
      <c r="J30" s="266">
        <v>15404.660250000001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75">
        <f>D32+D33</f>
        <v>25314</v>
      </c>
      <c r="E31" s="275">
        <f t="shared" ref="E31:J31" si="4">E32+E33</f>
        <v>25314</v>
      </c>
      <c r="F31" s="275">
        <f t="shared" si="4"/>
        <v>329.5958</v>
      </c>
      <c r="G31" s="275">
        <f t="shared" si="4"/>
        <v>15886.43231</v>
      </c>
      <c r="H31" s="267"/>
      <c r="I31" s="266">
        <f t="shared" si="4"/>
        <v>9427.5676899999999</v>
      </c>
      <c r="J31" s="266">
        <f t="shared" si="4"/>
        <v>19409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76">
        <v>23444</v>
      </c>
      <c r="E32" s="314">
        <v>23444</v>
      </c>
      <c r="F32" s="314">
        <f>445.5958-F36</f>
        <v>329.5958</v>
      </c>
      <c r="G32" s="314">
        <f>18317.43231-G36</f>
        <v>15886.43231</v>
      </c>
      <c r="H32" s="267"/>
      <c r="I32" s="267">
        <f t="shared" ref="I32:I38" si="5">E32-G32</f>
        <v>7557.5676899999999</v>
      </c>
      <c r="J32" s="314">
        <f>22153-J36</f>
        <v>19409</v>
      </c>
      <c r="K32" s="119"/>
      <c r="L32" s="147"/>
      <c r="M32" s="147"/>
    </row>
    <row r="33" spans="1:13" ht="14.15" customHeight="1" thickBot="1" x14ac:dyDescent="0.4">
      <c r="A33" s="20"/>
      <c r="B33" s="121"/>
      <c r="C33" s="380" t="s">
        <v>78</v>
      </c>
      <c r="D33" s="381">
        <v>1870</v>
      </c>
      <c r="E33" s="267">
        <v>1870</v>
      </c>
      <c r="F33" s="267"/>
      <c r="G33" s="267"/>
      <c r="H33" s="382"/>
      <c r="I33" s="382">
        <f t="shared" si="5"/>
        <v>1870</v>
      </c>
      <c r="J33" s="267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78">
        <v>2500</v>
      </c>
      <c r="E34" s="270">
        <v>2500</v>
      </c>
      <c r="F34" s="270">
        <v>51.765300000000003</v>
      </c>
      <c r="G34" s="270">
        <v>843.379458</v>
      </c>
      <c r="H34" s="270"/>
      <c r="I34" s="270">
        <f t="shared" si="5"/>
        <v>1656.6205420000001</v>
      </c>
      <c r="J34" s="270">
        <v>1075.0606499999999</v>
      </c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78">
        <v>969</v>
      </c>
      <c r="E35" s="269">
        <v>969</v>
      </c>
      <c r="F35" s="269">
        <v>2.1004</v>
      </c>
      <c r="G35" s="269">
        <v>446.94551999999999</v>
      </c>
      <c r="H35" s="269"/>
      <c r="I35" s="269">
        <f t="shared" si="5"/>
        <v>522.05448000000001</v>
      </c>
      <c r="J35" s="269">
        <v>445.59965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78">
        <v>3723</v>
      </c>
      <c r="E36" s="270">
        <v>3723</v>
      </c>
      <c r="F36" s="270">
        <v>116</v>
      </c>
      <c r="G36" s="270">
        <v>2431</v>
      </c>
      <c r="H36" s="269"/>
      <c r="I36" s="269">
        <f>E36-G36</f>
        <v>1292</v>
      </c>
      <c r="J36" s="270">
        <v>2744</v>
      </c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78">
        <v>7000</v>
      </c>
      <c r="E37" s="270">
        <v>7000</v>
      </c>
      <c r="F37" s="270">
        <v>11</v>
      </c>
      <c r="G37" s="270">
        <v>7000</v>
      </c>
      <c r="H37" s="269"/>
      <c r="I37" s="269">
        <f>E37-G37</f>
        <v>0</v>
      </c>
      <c r="J37" s="270">
        <v>7000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78"/>
      <c r="E38" s="270"/>
      <c r="F38" s="270">
        <v>3</v>
      </c>
      <c r="G38" s="270">
        <v>70</v>
      </c>
      <c r="H38" s="269"/>
      <c r="I38" s="269">
        <f t="shared" si="5"/>
        <v>-70</v>
      </c>
      <c r="J38" s="270">
        <v>23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79">
        <f>D20+D23+D34+D35+D36+D37+D38</f>
        <v>413635</v>
      </c>
      <c r="E39" s="279">
        <f t="shared" ref="E39" si="6">E20+E23+E34+E35+E36+E37+E38</f>
        <v>415842</v>
      </c>
      <c r="F39" s="279">
        <f>F20+F23+F34+F35+F36+F37+F38</f>
        <v>4089.8093400000002</v>
      </c>
      <c r="G39" s="279">
        <f>G20+G23+G34+G35+G36+G37+G38</f>
        <v>254338.54370000001</v>
      </c>
      <c r="H39" s="376"/>
      <c r="I39" s="376">
        <f t="shared" ref="I39:J39" si="7">I20+I23+I34+I35+I36+I37+I38</f>
        <v>161503.45629999996</v>
      </c>
      <c r="J39" s="376">
        <f t="shared" si="7"/>
        <v>239479.49898999999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137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0" t="s">
        <v>1</v>
      </c>
      <c r="C47" s="411"/>
      <c r="D47" s="411"/>
      <c r="E47" s="411"/>
      <c r="F47" s="411"/>
      <c r="G47" s="411"/>
      <c r="H47" s="411"/>
      <c r="I47" s="411"/>
      <c r="J47" s="411"/>
      <c r="K47" s="412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399" t="s">
        <v>2</v>
      </c>
      <c r="D49" s="400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2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2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2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2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0" t="s">
        <v>20</v>
      </c>
      <c r="E56" s="169" t="str">
        <f>F19</f>
        <v>LANDET KVANTUM UKE 20</v>
      </c>
      <c r="F56" s="169" t="str">
        <f>G19</f>
        <v>LANDET KVANTUM T.O.M UKE 19</v>
      </c>
      <c r="G56" s="259" t="str">
        <f>I19</f>
        <v>RESTKVOTER</v>
      </c>
      <c r="H56" s="169" t="str">
        <f>J19</f>
        <v>LANDET KVANTUM T.O.M. UKE 20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8" t="s">
        <v>32</v>
      </c>
      <c r="D57" s="419">
        <v>5394</v>
      </c>
      <c r="E57" s="280">
        <v>7.9026500000000004</v>
      </c>
      <c r="F57" s="280">
        <v>972.75257999999997</v>
      </c>
      <c r="G57" s="280">
        <f>D57-F57-F58</f>
        <v>3608.5138699999998</v>
      </c>
      <c r="H57" s="280">
        <v>471.00306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0"/>
      <c r="E58" s="281">
        <v>75.728759999999994</v>
      </c>
      <c r="F58" s="281">
        <v>812.73355000000004</v>
      </c>
      <c r="G58" s="281"/>
      <c r="H58" s="281">
        <v>454.36106000000001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69">
        <v>200</v>
      </c>
      <c r="E59" s="282">
        <v>1.29464</v>
      </c>
      <c r="F59" s="282">
        <v>63.564369999999997</v>
      </c>
      <c r="G59" s="282">
        <f>D59-F59</f>
        <v>136.43563</v>
      </c>
      <c r="H59" s="282">
        <v>66.834069999999997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24">
        <v>8090</v>
      </c>
      <c r="E60" s="283">
        <f>E61+E62+E63</f>
        <v>1078.1597000000002</v>
      </c>
      <c r="F60" s="283">
        <f>F61+F62+F63</f>
        <v>1199.4363499999999</v>
      </c>
      <c r="G60" s="283">
        <f>D60-F60</f>
        <v>6890.5636500000001</v>
      </c>
      <c r="H60" s="283">
        <f>H61+H62+H63</f>
        <v>70.686129999999991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67"/>
      <c r="E61" s="284">
        <v>422.9314</v>
      </c>
      <c r="F61" s="284">
        <v>453.05137000000002</v>
      </c>
      <c r="G61" s="284"/>
      <c r="H61" s="284">
        <v>5.0735000000000001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67"/>
      <c r="E62" s="284">
        <v>288.71050000000002</v>
      </c>
      <c r="F62" s="284">
        <v>327.66399999999999</v>
      </c>
      <c r="G62" s="284"/>
      <c r="H62" s="284">
        <v>43.691609999999997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68"/>
      <c r="E63" s="285">
        <v>366.51780000000002</v>
      </c>
      <c r="F63" s="285">
        <v>418.72098</v>
      </c>
      <c r="G63" s="285"/>
      <c r="H63" s="285">
        <v>21.921019999999999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0">
        <v>71</v>
      </c>
      <c r="E64" s="286"/>
      <c r="F64" s="286">
        <v>0.62919999999999998</v>
      </c>
      <c r="G64" s="286">
        <f>D64-F64</f>
        <v>70.370800000000003</v>
      </c>
      <c r="H64" s="286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6" t="s">
        <v>14</v>
      </c>
      <c r="D65" s="315"/>
      <c r="E65" s="287"/>
      <c r="F65" s="287"/>
      <c r="G65" s="287"/>
      <c r="H65" s="287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1">
        <f>D57+D59+D60+D64</f>
        <v>13755</v>
      </c>
      <c r="E66" s="271">
        <f>E57+E58+E59+E60+E64+E65</f>
        <v>1163.0857500000002</v>
      </c>
      <c r="F66" s="271">
        <f>F57+F58+F59+F60+F64+F65</f>
        <v>3049.1160500000001</v>
      </c>
      <c r="G66" s="271">
        <f>D66-F66</f>
        <v>10705.883949999999</v>
      </c>
      <c r="H66" s="271">
        <f>H57+H58+H59+H60+H64+H65</f>
        <v>1062.8843199999999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18" t="s">
        <v>107</v>
      </c>
      <c r="D67" s="418"/>
      <c r="E67" s="418"/>
      <c r="F67" s="418"/>
      <c r="G67" s="418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0" t="s">
        <v>1</v>
      </c>
      <c r="C72" s="411"/>
      <c r="D72" s="411"/>
      <c r="E72" s="411"/>
      <c r="F72" s="411"/>
      <c r="G72" s="411"/>
      <c r="H72" s="411"/>
      <c r="I72" s="411"/>
      <c r="J72" s="411"/>
      <c r="K72" s="412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5" t="s">
        <v>2</v>
      </c>
      <c r="D74" s="406"/>
      <c r="E74" s="405" t="s">
        <v>20</v>
      </c>
      <c r="F74" s="413"/>
      <c r="G74" s="405" t="s">
        <v>21</v>
      </c>
      <c r="H74" s="406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7"/>
      <c r="D80" s="417"/>
      <c r="E80" s="417"/>
      <c r="F80" s="417"/>
      <c r="G80" s="417"/>
      <c r="H80" s="417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7"/>
      <c r="D81" s="417"/>
      <c r="E81" s="417"/>
      <c r="F81" s="417"/>
      <c r="G81" s="417"/>
      <c r="H81" s="417"/>
      <c r="I81" s="213"/>
      <c r="J81" s="213"/>
      <c r="K81" s="211"/>
      <c r="L81" s="213"/>
      <c r="M81" s="109"/>
    </row>
    <row r="82" spans="1:13" ht="14.15" customHeight="1" x14ac:dyDescent="0.35">
      <c r="B82" s="414" t="s">
        <v>8</v>
      </c>
      <c r="C82" s="415"/>
      <c r="D82" s="415"/>
      <c r="E82" s="415"/>
      <c r="F82" s="415"/>
      <c r="G82" s="415"/>
      <c r="H82" s="415"/>
      <c r="I82" s="415"/>
      <c r="J82" s="415"/>
      <c r="K82" s="416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20</v>
      </c>
      <c r="G84" s="169" t="str">
        <f>G19</f>
        <v>LANDET KVANTUM T.O.M UKE 19</v>
      </c>
      <c r="H84" s="169" t="str">
        <f>I19</f>
        <v>RESTKVOTER</v>
      </c>
      <c r="I84" s="169" t="str">
        <f>J19</f>
        <v>LANDET KVANTUM T.O.M. UKE 20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3" t="s">
        <v>16</v>
      </c>
      <c r="D85" s="272">
        <f>D87+D86</f>
        <v>42148</v>
      </c>
      <c r="E85" s="272">
        <f t="shared" ref="E85:I85" si="8">E87+E86</f>
        <v>47099</v>
      </c>
      <c r="F85" s="263">
        <f t="shared" si="8"/>
        <v>1406.12662</v>
      </c>
      <c r="G85" s="263">
        <f t="shared" si="8"/>
        <v>37036.775170000001</v>
      </c>
      <c r="H85" s="272">
        <f t="shared" si="8"/>
        <v>10062.224830000001</v>
      </c>
      <c r="I85" s="263">
        <f t="shared" si="8"/>
        <v>23606.255519999999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3">
        <v>41398</v>
      </c>
      <c r="E86" s="264">
        <v>46274</v>
      </c>
      <c r="F86" s="264">
        <v>1352.1930199999999</v>
      </c>
      <c r="G86" s="264">
        <v>36533.234049999999</v>
      </c>
      <c r="H86" s="264">
        <f>E86-G86</f>
        <v>9740.7659500000009</v>
      </c>
      <c r="I86" s="264">
        <v>23366.90452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4" t="s">
        <v>11</v>
      </c>
      <c r="D87" s="274">
        <v>750</v>
      </c>
      <c r="E87" s="265">
        <v>825</v>
      </c>
      <c r="F87" s="265">
        <v>53.933599999999998</v>
      </c>
      <c r="G87" s="265">
        <v>503.54111999999998</v>
      </c>
      <c r="H87" s="265">
        <f>E87-G87</f>
        <v>321.45888000000002</v>
      </c>
      <c r="I87" s="265">
        <v>239.351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2">
        <f t="shared" ref="D88:I88" si="9">D89+D94+D95</f>
        <v>70521</v>
      </c>
      <c r="E88" s="272">
        <f t="shared" si="9"/>
        <v>75686</v>
      </c>
      <c r="F88" s="263">
        <f t="shared" si="9"/>
        <v>1357.7890600000001</v>
      </c>
      <c r="G88" s="263">
        <f t="shared" si="9"/>
        <v>21486.826669999999</v>
      </c>
      <c r="H88" s="272">
        <f t="shared" si="9"/>
        <v>54199.173329999998</v>
      </c>
      <c r="I88" s="263">
        <f t="shared" si="9"/>
        <v>27668.632870000001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75">
        <f t="shared" ref="D89:I89" si="10">D90+D91+D92+D93</f>
        <v>52641</v>
      </c>
      <c r="E89" s="275">
        <f t="shared" si="10"/>
        <v>57818</v>
      </c>
      <c r="F89" s="266">
        <f t="shared" si="10"/>
        <v>1105.01803</v>
      </c>
      <c r="G89" s="266">
        <f t="shared" si="10"/>
        <v>16033.337599999999</v>
      </c>
      <c r="H89" s="275">
        <f t="shared" si="10"/>
        <v>41784.662400000001</v>
      </c>
      <c r="I89" s="266">
        <f t="shared" si="10"/>
        <v>21881.161650000002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76">
        <v>14088</v>
      </c>
      <c r="E90" s="267">
        <v>15722</v>
      </c>
      <c r="F90" s="267">
        <v>42.592709999999997</v>
      </c>
      <c r="G90" s="267">
        <v>2718.3299000000002</v>
      </c>
      <c r="H90" s="267">
        <f>E90-G90</f>
        <v>13003.670099999999</v>
      </c>
      <c r="I90" s="267">
        <v>2966.6654800000001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76">
        <v>14432</v>
      </c>
      <c r="E91" s="267">
        <v>16097</v>
      </c>
      <c r="F91" s="267">
        <v>403.46508999999998</v>
      </c>
      <c r="G91" s="267">
        <v>5370.8658699999996</v>
      </c>
      <c r="H91" s="267">
        <f t="shared" ref="H90:H98" si="11">E91-G91</f>
        <v>10726.13413</v>
      </c>
      <c r="I91" s="267">
        <v>6942.2345599999999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76">
        <v>14707</v>
      </c>
      <c r="E92" s="267">
        <v>16459</v>
      </c>
      <c r="F92" s="267">
        <v>494.95240999999999</v>
      </c>
      <c r="G92" s="267">
        <v>5529.1866</v>
      </c>
      <c r="H92" s="267">
        <f t="shared" si="11"/>
        <v>10929.813399999999</v>
      </c>
      <c r="I92" s="267">
        <v>7074.7897400000002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76">
        <v>9414</v>
      </c>
      <c r="E93" s="267">
        <v>9540</v>
      </c>
      <c r="F93" s="267">
        <v>164.00782000000001</v>
      </c>
      <c r="G93" s="267">
        <v>2414.95523</v>
      </c>
      <c r="H93" s="267">
        <f t="shared" si="11"/>
        <v>7125.0447700000004</v>
      </c>
      <c r="I93" s="267">
        <v>4897.4718700000003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75">
        <v>12379</v>
      </c>
      <c r="E94" s="266">
        <v>11721</v>
      </c>
      <c r="F94" s="266">
        <v>230.524</v>
      </c>
      <c r="G94" s="266">
        <v>4603.8843999999999</v>
      </c>
      <c r="H94" s="266">
        <f t="shared" si="11"/>
        <v>7117.1156000000001</v>
      </c>
      <c r="I94" s="266">
        <v>4858.1050100000002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88">
        <v>5501</v>
      </c>
      <c r="E95" s="289">
        <v>6147</v>
      </c>
      <c r="F95" s="289">
        <v>22.247029999999999</v>
      </c>
      <c r="G95" s="289">
        <v>849.60467000000006</v>
      </c>
      <c r="H95" s="289">
        <f t="shared" si="11"/>
        <v>5297.3953300000003</v>
      </c>
      <c r="I95" s="289">
        <v>929.36621000000002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77">
        <v>379</v>
      </c>
      <c r="E96" s="269">
        <v>379</v>
      </c>
      <c r="F96" s="269"/>
      <c r="G96" s="269">
        <v>34.986339999999998</v>
      </c>
      <c r="H96" s="269">
        <f t="shared" si="11"/>
        <v>344.01366000000002</v>
      </c>
      <c r="I96" s="269">
        <v>9.4123000000000001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78">
        <v>300</v>
      </c>
      <c r="E97" s="270">
        <v>300</v>
      </c>
      <c r="F97" s="270"/>
      <c r="G97" s="270">
        <v>300</v>
      </c>
      <c r="H97" s="270">
        <f t="shared" si="11"/>
        <v>0</v>
      </c>
      <c r="I97" s="270">
        <v>45.812280000000001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78"/>
      <c r="E98" s="270"/>
      <c r="F98" s="270">
        <v>2</v>
      </c>
      <c r="G98" s="270">
        <v>40</v>
      </c>
      <c r="H98" s="270">
        <f t="shared" si="11"/>
        <v>-40</v>
      </c>
      <c r="I98" s="270">
        <v>7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79">
        <f>D85+D88+D96+D97+D98</f>
        <v>113348</v>
      </c>
      <c r="E99" s="279">
        <f t="shared" ref="E99:I99" si="12">E85+E88+E96+E97+E98</f>
        <v>123464</v>
      </c>
      <c r="F99" s="376">
        <f t="shared" si="12"/>
        <v>2765.9156800000001</v>
      </c>
      <c r="G99" s="376">
        <f t="shared" si="12"/>
        <v>58898.588180000006</v>
      </c>
      <c r="H99" s="279">
        <f t="shared" si="12"/>
        <v>64565.411819999994</v>
      </c>
      <c r="I99" s="376">
        <f t="shared" si="12"/>
        <v>51337.112970000002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134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0" t="s">
        <v>1</v>
      </c>
      <c r="C106" s="411"/>
      <c r="D106" s="411"/>
      <c r="E106" s="411"/>
      <c r="F106" s="411"/>
      <c r="G106" s="411"/>
      <c r="H106" s="411"/>
      <c r="I106" s="411"/>
      <c r="J106" s="411"/>
      <c r="K106" s="412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6"/>
      <c r="J108" s="147"/>
      <c r="K108" s="1"/>
      <c r="L108" s="4"/>
      <c r="M108" s="4"/>
    </row>
    <row r="109" spans="1:13" ht="15" customHeight="1" x14ac:dyDescent="0.35">
      <c r="B109" s="9"/>
      <c r="C109" s="325" t="s">
        <v>27</v>
      </c>
      <c r="D109" s="326">
        <v>182404</v>
      </c>
      <c r="E109" s="327" t="s">
        <v>5</v>
      </c>
      <c r="F109" s="328">
        <v>66114</v>
      </c>
      <c r="G109" s="329" t="s">
        <v>25</v>
      </c>
      <c r="H109" s="328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25" t="s">
        <v>3</v>
      </c>
      <c r="D110" s="326">
        <v>12000</v>
      </c>
      <c r="E110" s="329" t="s">
        <v>6</v>
      </c>
      <c r="F110" s="326">
        <v>67901</v>
      </c>
      <c r="G110" s="329" t="s">
        <v>72</v>
      </c>
      <c r="H110" s="326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30" t="s">
        <v>70</v>
      </c>
      <c r="D111" s="326">
        <v>3375</v>
      </c>
      <c r="E111" s="329" t="s">
        <v>38</v>
      </c>
      <c r="F111" s="326">
        <v>44671</v>
      </c>
      <c r="G111" s="329" t="s">
        <v>73</v>
      </c>
      <c r="H111" s="326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31"/>
      <c r="D112" s="332"/>
      <c r="E112" s="332" t="s">
        <v>108</v>
      </c>
      <c r="F112" s="326">
        <v>3718</v>
      </c>
      <c r="G112" s="325"/>
      <c r="H112" s="331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33" t="s">
        <v>31</v>
      </c>
      <c r="D113" s="334">
        <f>D109+D110+D111</f>
        <v>197779</v>
      </c>
      <c r="E113" s="335" t="s">
        <v>7</v>
      </c>
      <c r="F113" s="334">
        <f>F109+F110+F111+F112</f>
        <v>182404</v>
      </c>
      <c r="G113" s="336" t="s">
        <v>6</v>
      </c>
      <c r="H113" s="33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38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20</v>
      </c>
      <c r="G118" s="169" t="str">
        <f>G19</f>
        <v>LANDET KVANTUM T.O.M UKE 19</v>
      </c>
      <c r="H118" s="169" t="str">
        <f>I19</f>
        <v>RESTKVOTER</v>
      </c>
      <c r="I118" s="247" t="str">
        <f>J19</f>
        <v>LANDET KVANTUM T.O.M. UKE 20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2">
        <f t="shared" ref="D119" si="13">D120+D121+D122</f>
        <v>66114</v>
      </c>
      <c r="E119" s="290">
        <f>E120+E121+E122</f>
        <v>60194</v>
      </c>
      <c r="F119" s="291">
        <f t="shared" ref="F119:G119" si="14">F120+F121+F122</f>
        <v>241.59165999999999</v>
      </c>
      <c r="G119" s="291">
        <f t="shared" si="14"/>
        <v>31708.732909999999</v>
      </c>
      <c r="H119" s="291">
        <f>H120+H121+H122</f>
        <v>28485.267090000001</v>
      </c>
      <c r="I119" s="291">
        <f>I120+I121+I122</f>
        <v>31675.017639999998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3">
        <v>52891</v>
      </c>
      <c r="E120" s="292">
        <v>48101</v>
      </c>
      <c r="F120" s="293">
        <v>241.59165999999999</v>
      </c>
      <c r="G120" s="293">
        <v>27852.560409999998</v>
      </c>
      <c r="H120" s="293">
        <f>E120-G120</f>
        <v>20248.439590000002</v>
      </c>
      <c r="I120" s="293">
        <v>28260.844969999998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3">
        <v>12723</v>
      </c>
      <c r="E121" s="292">
        <v>11593</v>
      </c>
      <c r="F121" s="293"/>
      <c r="G121" s="293">
        <v>3856.1725000000001</v>
      </c>
      <c r="H121" s="293">
        <f>E121-G121</f>
        <v>7736.8274999999994</v>
      </c>
      <c r="I121" s="293">
        <v>3414.1726699999999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39">
        <v>500</v>
      </c>
      <c r="E122" s="294">
        <v>500</v>
      </c>
      <c r="F122" s="295"/>
      <c r="G122" s="295"/>
      <c r="H122" s="295">
        <f>E122-G122</f>
        <v>500</v>
      </c>
      <c r="I122" s="295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40">
        <v>44671</v>
      </c>
      <c r="E123" s="296">
        <v>43832</v>
      </c>
      <c r="F123" s="297">
        <v>1332.5274999999999</v>
      </c>
      <c r="G123" s="297">
        <v>6279.9744000000001</v>
      </c>
      <c r="H123" s="297">
        <f>E123-G123</f>
        <v>37552.025600000001</v>
      </c>
      <c r="I123" s="297">
        <v>6007.0243600000003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78">
        <f>D125+D130+D133</f>
        <v>69225</v>
      </c>
      <c r="E124" s="298">
        <f>E125+E130+E133</f>
        <v>66018</v>
      </c>
      <c r="F124" s="299">
        <f t="shared" ref="F124:G124" si="15">F125+F130+F133</f>
        <v>1193.6115300000001</v>
      </c>
      <c r="G124" s="299">
        <f t="shared" si="15"/>
        <v>34034.997990000003</v>
      </c>
      <c r="H124" s="299">
        <f>H125+H130+H133</f>
        <v>31983.002009999997</v>
      </c>
      <c r="I124" s="299">
        <f>I125+I130+I133</f>
        <v>30039.741479999997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42">
        <f>D126+D127+D128+D129</f>
        <v>52250</v>
      </c>
      <c r="E125" s="300">
        <f>E126+E127+E128+E129</f>
        <v>49859</v>
      </c>
      <c r="F125" s="301">
        <f>F126+F127+F128+F129</f>
        <v>744.26746000000003</v>
      </c>
      <c r="G125" s="301">
        <f>G126+G127+G129+G128</f>
        <v>25372.599220000004</v>
      </c>
      <c r="H125" s="301">
        <f>H126+H127+H128+H129</f>
        <v>24486.40078</v>
      </c>
      <c r="I125" s="301">
        <f>I126+I127+I128+I129</f>
        <v>21548.628219999999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76">
        <v>13835</v>
      </c>
      <c r="E126" s="302">
        <v>14723</v>
      </c>
      <c r="F126" s="284">
        <v>102.54832</v>
      </c>
      <c r="G126" s="284">
        <v>5208.2489100000003</v>
      </c>
      <c r="H126" s="284">
        <f>E126-G126</f>
        <v>9514.7510899999997</v>
      </c>
      <c r="I126" s="284">
        <v>4265.8313500000004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76">
        <v>13889</v>
      </c>
      <c r="E127" s="302">
        <v>12292</v>
      </c>
      <c r="F127" s="284">
        <v>110.81784</v>
      </c>
      <c r="G127" s="284">
        <v>6882.3038999999999</v>
      </c>
      <c r="H127" s="284">
        <f>E127-G127</f>
        <v>5409.6961000000001</v>
      </c>
      <c r="I127" s="284">
        <v>6088.0700500000003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76">
        <v>13501</v>
      </c>
      <c r="E128" s="302">
        <v>12090</v>
      </c>
      <c r="F128" s="284">
        <v>122.14060000000001</v>
      </c>
      <c r="G128" s="284">
        <v>6039.1875600000003</v>
      </c>
      <c r="H128" s="284">
        <f>E128-G128</f>
        <v>6050.8124399999997</v>
      </c>
      <c r="I128" s="284">
        <v>6308.4574499999999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76">
        <v>11025</v>
      </c>
      <c r="E129" s="302">
        <v>10754</v>
      </c>
      <c r="F129" s="284">
        <v>408.76069999999999</v>
      </c>
      <c r="G129" s="284">
        <v>7242.8588499999996</v>
      </c>
      <c r="H129" s="284">
        <f>E129-G129</f>
        <v>3511.1411500000004</v>
      </c>
      <c r="I129" s="284">
        <v>4886.26937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75">
        <f>D132+D131</f>
        <v>7469</v>
      </c>
      <c r="E130" s="303">
        <v>6867</v>
      </c>
      <c r="F130" s="304">
        <v>335.5317</v>
      </c>
      <c r="G130" s="304">
        <v>5328.5526499999996</v>
      </c>
      <c r="H130" s="304">
        <f>H131+H132</f>
        <v>1538.4473500000004</v>
      </c>
      <c r="I130" s="304">
        <v>5618.0101100000002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76">
        <v>6969</v>
      </c>
      <c r="E131" s="302">
        <v>6367</v>
      </c>
      <c r="F131" s="284">
        <v>330.45299999999997</v>
      </c>
      <c r="G131" s="284">
        <v>5303.3701799999999</v>
      </c>
      <c r="H131" s="284">
        <f>E131-G131</f>
        <v>1063.6298200000001</v>
      </c>
      <c r="I131" s="284">
        <v>5595.1976599999998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76">
        <v>500</v>
      </c>
      <c r="E132" s="302">
        <v>500</v>
      </c>
      <c r="F132" s="284">
        <f>F130-F131</f>
        <v>5.0787000000000262</v>
      </c>
      <c r="G132" s="284">
        <f>G130-G131</f>
        <v>25.182469999999739</v>
      </c>
      <c r="H132" s="284">
        <f>E132-G132</f>
        <v>474.81753000000026</v>
      </c>
      <c r="I132" s="284">
        <f>I130-I131</f>
        <v>22.812450000000354</v>
      </c>
      <c r="J132" s="370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88">
        <v>9506</v>
      </c>
      <c r="E133" s="305">
        <v>9292</v>
      </c>
      <c r="F133" s="306">
        <v>113.81237</v>
      </c>
      <c r="G133" s="306">
        <v>3333.8461200000002</v>
      </c>
      <c r="H133" s="306">
        <f>E133-G133</f>
        <v>5958.1538799999998</v>
      </c>
      <c r="I133" s="306">
        <v>2873.1031499999999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78">
        <v>144</v>
      </c>
      <c r="E134" s="298">
        <v>144</v>
      </c>
      <c r="F134" s="286"/>
      <c r="G134" s="286">
        <v>20.196929999999998</v>
      </c>
      <c r="H134" s="286">
        <f>E134-G134</f>
        <v>123.80307000000001</v>
      </c>
      <c r="I134" s="286">
        <v>12.69735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77">
        <v>250</v>
      </c>
      <c r="E135" s="307">
        <v>250</v>
      </c>
      <c r="F135" s="308"/>
      <c r="G135" s="308">
        <v>41.914999999999999</v>
      </c>
      <c r="H135" s="308">
        <f>E135-G135</f>
        <v>208.08500000000001</v>
      </c>
      <c r="I135" s="308">
        <v>216.53579999999999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78">
        <v>2000</v>
      </c>
      <c r="E136" s="298">
        <v>2000</v>
      </c>
      <c r="F136" s="286">
        <v>5.5006300000000001</v>
      </c>
      <c r="G136" s="286">
        <v>2000</v>
      </c>
      <c r="H136" s="286">
        <f>E136-G136</f>
        <v>0</v>
      </c>
      <c r="I136" s="286">
        <v>2000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16"/>
      <c r="E137" s="309"/>
      <c r="F137" s="310"/>
      <c r="G137" s="310">
        <v>423</v>
      </c>
      <c r="H137" s="310">
        <f>E137-G137</f>
        <v>-423</v>
      </c>
      <c r="I137" s="310">
        <v>506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79">
        <f>D119+D123+D124+D134+D135+D136</f>
        <v>182404</v>
      </c>
      <c r="E138" s="311">
        <f>E119+E123+E124+E134+E135+E136</f>
        <v>172438</v>
      </c>
      <c r="F138" s="271">
        <f>F119+F123+F124+F134+F135+F136+F137</f>
        <v>2773.2313200000003</v>
      </c>
      <c r="G138" s="271">
        <f>G119+G123+G124+G134+G135+G136+G137</f>
        <v>74508.817230000001</v>
      </c>
      <c r="H138" s="271">
        <f>H119+H123+H124+H134+H135+H136+H137</f>
        <v>97929.182769999999</v>
      </c>
      <c r="I138" s="271">
        <f>I119+I123+I124+I134+I135+I136+I137</f>
        <v>70457.016629999998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4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3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399" t="s">
        <v>2</v>
      </c>
      <c r="D150" s="400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45" t="s">
        <v>114</v>
      </c>
      <c r="D151" s="34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47" t="s">
        <v>115</v>
      </c>
      <c r="D152" s="34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47" t="s">
        <v>116</v>
      </c>
      <c r="D153" s="34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49" t="s">
        <v>31</v>
      </c>
      <c r="D154" s="35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43" t="s">
        <v>112</v>
      </c>
      <c r="D155" s="344"/>
      <c r="E155" s="34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43" t="s">
        <v>113</v>
      </c>
      <c r="D156" s="344"/>
      <c r="E156" s="34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38" t="s">
        <v>111</v>
      </c>
      <c r="D157" s="317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2" t="s">
        <v>20</v>
      </c>
      <c r="E159" s="97" t="str">
        <f>F19</f>
        <v>LANDET KVANTUM UKE 20</v>
      </c>
      <c r="F159" s="97" t="str">
        <f>G19</f>
        <v>LANDET KVANTUM T.O.M UKE 19</v>
      </c>
      <c r="G159" s="97" t="str">
        <f>I19</f>
        <v>RESTKVOTER</v>
      </c>
      <c r="H159" s="97" t="str">
        <f>J19</f>
        <v>LANDET KVANTUM T.O.M. UKE 20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73">
        <v>43379</v>
      </c>
      <c r="E160" s="373">
        <v>1561.55987</v>
      </c>
      <c r="F160" s="373">
        <v>10961.180679999999</v>
      </c>
      <c r="G160" s="373">
        <f>D160-F160</f>
        <v>32417.819320000002</v>
      </c>
      <c r="H160" s="373">
        <v>6428.9295000000002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73">
        <v>100</v>
      </c>
      <c r="E161" s="373">
        <v>3.0238</v>
      </c>
      <c r="F161" s="373">
        <v>9.8977000000000004</v>
      </c>
      <c r="G161" s="373">
        <f>D161-F161</f>
        <v>90.1023</v>
      </c>
      <c r="H161" s="373">
        <v>3.536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74">
        <v>55</v>
      </c>
      <c r="E162" s="374"/>
      <c r="F162" s="374"/>
      <c r="G162" s="374">
        <f>D162-F162</f>
        <v>55</v>
      </c>
      <c r="H162" s="374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75">
        <f>SUM(D160:D162)</f>
        <v>43534</v>
      </c>
      <c r="E163" s="375">
        <f>SUM(E160:E162)</f>
        <v>1564.58367</v>
      </c>
      <c r="F163" s="375">
        <f>SUM(F160:F162)</f>
        <v>10971.078379999999</v>
      </c>
      <c r="G163" s="375">
        <f>D163-F163</f>
        <v>32562.921620000001</v>
      </c>
      <c r="H163" s="375">
        <f>SUM(H160:H162)</f>
        <v>6432.4655000000002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52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3" t="s">
        <v>1</v>
      </c>
      <c r="C166" s="394"/>
      <c r="D166" s="394"/>
      <c r="E166" s="394"/>
      <c r="F166" s="394"/>
      <c r="G166" s="394"/>
      <c r="H166" s="394"/>
      <c r="I166" s="394"/>
      <c r="J166" s="394"/>
      <c r="K166" s="395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399" t="s">
        <v>2</v>
      </c>
      <c r="D168" s="400"/>
      <c r="E168" s="399" t="s">
        <v>53</v>
      </c>
      <c r="F168" s="400"/>
      <c r="G168" s="399" t="s">
        <v>54</v>
      </c>
      <c r="H168" s="400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45" t="s">
        <v>114</v>
      </c>
      <c r="D169" s="346">
        <v>30216</v>
      </c>
      <c r="E169" s="353" t="s">
        <v>5</v>
      </c>
      <c r="F169" s="354">
        <v>16706</v>
      </c>
      <c r="G169" s="347" t="s">
        <v>12</v>
      </c>
      <c r="H169" s="359">
        <v>8545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47" t="s">
        <v>44</v>
      </c>
      <c r="D170" s="348">
        <v>22198</v>
      </c>
      <c r="E170" s="355" t="s">
        <v>45</v>
      </c>
      <c r="F170" s="356">
        <v>8000</v>
      </c>
      <c r="G170" s="347" t="s">
        <v>11</v>
      </c>
      <c r="H170" s="359">
        <v>2224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47"/>
      <c r="D171" s="348"/>
      <c r="E171" s="355" t="s">
        <v>38</v>
      </c>
      <c r="F171" s="356">
        <v>5500</v>
      </c>
      <c r="G171" s="347" t="s">
        <v>46</v>
      </c>
      <c r="H171" s="359">
        <v>4571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47"/>
      <c r="D172" s="348"/>
      <c r="E172" s="355"/>
      <c r="F172" s="356"/>
      <c r="G172" s="347" t="s">
        <v>47</v>
      </c>
      <c r="H172" s="359">
        <v>1366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49" t="s">
        <v>31</v>
      </c>
      <c r="D173" s="350">
        <v>59512</v>
      </c>
      <c r="E173" s="357" t="s">
        <v>56</v>
      </c>
      <c r="F173" s="350">
        <f>F169+F170+F171</f>
        <v>30206</v>
      </c>
      <c r="G173" s="349" t="s">
        <v>5</v>
      </c>
      <c r="H173" s="360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35">
      <c r="B174" s="47"/>
      <c r="C174" s="366" t="s">
        <v>132</v>
      </c>
      <c r="D174" s="355"/>
      <c r="E174" s="355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35">
      <c r="B175" s="47"/>
      <c r="C175" s="358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20</v>
      </c>
      <c r="G179" s="97" t="str">
        <f>G19</f>
        <v>LANDET KVANTUM T.O.M UKE 19</v>
      </c>
      <c r="H179" s="97" t="str">
        <f>I19</f>
        <v>RESTKVOTER</v>
      </c>
      <c r="I179" s="97" t="str">
        <f>J19</f>
        <v>LANDET KVANTUM T.O.M. UKE 20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61">
        <f t="shared" ref="D180" si="16">D181+D182+D183+D184</f>
        <v>16706</v>
      </c>
      <c r="E180" s="361">
        <f>E181+E182+E183+E184</f>
        <v>20688</v>
      </c>
      <c r="F180" s="251">
        <f>F181+F182+F183+F184</f>
        <v>335.89909</v>
      </c>
      <c r="G180" s="251">
        <f t="shared" ref="G180:H180" si="17">G181+G182+G183+G184</f>
        <v>3161.6684700000005</v>
      </c>
      <c r="H180" s="251">
        <f t="shared" si="17"/>
        <v>17526.331529999999</v>
      </c>
      <c r="I180" s="251">
        <f>SUM(I181:I184)</f>
        <v>4683.9983300000004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62">
        <v>8545</v>
      </c>
      <c r="E181" s="362">
        <v>11525</v>
      </c>
      <c r="F181" s="252">
        <v>287.71807999999999</v>
      </c>
      <c r="G181" s="252">
        <v>1259.55177</v>
      </c>
      <c r="H181" s="252">
        <f>E181-G181</f>
        <v>10265.44823</v>
      </c>
      <c r="I181" s="252">
        <v>2034.88372</v>
      </c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62">
        <v>2224</v>
      </c>
      <c r="E182" s="362">
        <v>3000</v>
      </c>
      <c r="F182" s="252"/>
      <c r="G182" s="252">
        <v>940.21699999999998</v>
      </c>
      <c r="H182" s="252">
        <f>E182-G182</f>
        <v>2059.7829999999999</v>
      </c>
      <c r="I182" s="252">
        <v>903.38895000000002</v>
      </c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62">
        <v>1366</v>
      </c>
      <c r="E183" s="362">
        <v>1441</v>
      </c>
      <c r="F183" s="252">
        <v>7.8420100000000001</v>
      </c>
      <c r="G183" s="252">
        <v>689.19185000000004</v>
      </c>
      <c r="H183" s="252">
        <f>E183-G183</f>
        <v>751.80814999999996</v>
      </c>
      <c r="I183" s="252">
        <v>1454.2790600000001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39" t="s">
        <v>90</v>
      </c>
      <c r="D184" s="363">
        <v>4571</v>
      </c>
      <c r="E184" s="363">
        <v>4722</v>
      </c>
      <c r="F184" s="252">
        <v>40.338999999999999</v>
      </c>
      <c r="G184" s="252">
        <v>272.70785000000001</v>
      </c>
      <c r="H184" s="252">
        <f>E184-G184</f>
        <v>4449.2921500000002</v>
      </c>
      <c r="I184" s="252">
        <v>291.44659999999999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64">
        <v>5500</v>
      </c>
      <c r="E185" s="364">
        <v>5500</v>
      </c>
      <c r="F185" s="253">
        <v>24.004000000000001</v>
      </c>
      <c r="G185" s="253">
        <v>1106.3404399999999</v>
      </c>
      <c r="H185" s="253">
        <f>E185-G185</f>
        <v>4393.6595600000001</v>
      </c>
      <c r="I185" s="253">
        <v>2133.6335199999999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61">
        <v>8000</v>
      </c>
      <c r="E186" s="361">
        <v>8000</v>
      </c>
      <c r="F186" s="251">
        <f>F187+F188</f>
        <v>29.124459999999999</v>
      </c>
      <c r="G186" s="251">
        <f>G187+G188</f>
        <v>1800.9414899999999</v>
      </c>
      <c r="H186" s="251">
        <f>E186-G186</f>
        <v>6199.0585099999998</v>
      </c>
      <c r="I186" s="251">
        <f>I187+I188</f>
        <v>1682.6365800000001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19"/>
      <c r="E187" s="362"/>
      <c r="F187" s="252"/>
      <c r="G187" s="252">
        <v>1.62</v>
      </c>
      <c r="H187" s="252"/>
      <c r="I187" s="252">
        <v>292.24196999999998</v>
      </c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20"/>
      <c r="E188" s="377"/>
      <c r="F188" s="254">
        <v>29.124459999999999</v>
      </c>
      <c r="G188" s="254">
        <v>1799.32149</v>
      </c>
      <c r="H188" s="254"/>
      <c r="I188" s="254">
        <v>1390.3946100000001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64">
        <v>10</v>
      </c>
      <c r="E189" s="364">
        <v>10</v>
      </c>
      <c r="F189" s="253"/>
      <c r="G189" s="253">
        <v>0.18225</v>
      </c>
      <c r="H189" s="253">
        <f>D189-G189</f>
        <v>9.8177500000000002</v>
      </c>
      <c r="I189" s="253">
        <v>0.59865000000000002</v>
      </c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21"/>
      <c r="E190" s="378"/>
      <c r="F190" s="253">
        <v>0.24973999999999999</v>
      </c>
      <c r="G190" s="253">
        <v>21.134699999999999</v>
      </c>
      <c r="H190" s="253">
        <f>D190-G190</f>
        <v>-21.134699999999999</v>
      </c>
      <c r="I190" s="253">
        <v>22.59479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30216</v>
      </c>
      <c r="E191" s="379">
        <f>E180+E185+E186+E189</f>
        <v>34198</v>
      </c>
      <c r="F191" s="313">
        <f>F180+F185+F186+F189+F190</f>
        <v>389.27728999999999</v>
      </c>
      <c r="G191" s="313">
        <f>G180+G185+G186+G189+G190</f>
        <v>6090.2673500000001</v>
      </c>
      <c r="H191" s="313">
        <f>H180+H185+H186+H189+H190</f>
        <v>28107.732649999998</v>
      </c>
      <c r="I191" s="313">
        <f>I180+I185+I186+I189+I190</f>
        <v>8523.4618699999992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41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58" t="s">
        <v>118</v>
      </c>
      <c r="D193" s="61"/>
      <c r="E193" s="61"/>
      <c r="F193" s="61"/>
      <c r="G193" s="61"/>
      <c r="H193" s="371"/>
      <c r="I193" s="235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58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" thickBot="1" x14ac:dyDescent="0.4">
      <c r="B195" s="53"/>
      <c r="C195" s="365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3" t="s">
        <v>1</v>
      </c>
      <c r="C198" s="394"/>
      <c r="D198" s="394"/>
      <c r="E198" s="394"/>
      <c r="F198" s="394"/>
      <c r="G198" s="394"/>
      <c r="H198" s="394"/>
      <c r="I198" s="394"/>
      <c r="J198" s="394"/>
      <c r="K198" s="395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399" t="s">
        <v>2</v>
      </c>
      <c r="D200" s="400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45" t="s">
        <v>119</v>
      </c>
      <c r="D201" s="34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47" t="s">
        <v>44</v>
      </c>
      <c r="D202" s="34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47" t="s">
        <v>28</v>
      </c>
      <c r="D203" s="34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49" t="s">
        <v>31</v>
      </c>
      <c r="D204" s="35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67" t="s">
        <v>123</v>
      </c>
      <c r="D205" s="318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58" t="s">
        <v>120</v>
      </c>
      <c r="D206" s="322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6" t="s">
        <v>8</v>
      </c>
      <c r="C208" s="397"/>
      <c r="D208" s="397"/>
      <c r="E208" s="397"/>
      <c r="F208" s="397"/>
      <c r="G208" s="397"/>
      <c r="H208" s="397"/>
      <c r="I208" s="397"/>
      <c r="J208" s="397"/>
      <c r="K208" s="398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20</v>
      </c>
      <c r="F210" s="97" t="str">
        <f>G19</f>
        <v>LANDET KVANTUM T.O.M UKE 19</v>
      </c>
      <c r="G210" s="97" t="str">
        <f>I19</f>
        <v>RESTKVOTER</v>
      </c>
      <c r="H210" s="97" t="str">
        <f>J19</f>
        <v>LANDET KVANTUM T.O.M. UKE 20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1">
        <v>1701</v>
      </c>
      <c r="E211" s="248">
        <v>10.740080000000001</v>
      </c>
      <c r="F211" s="248">
        <v>127.68707000000001</v>
      </c>
      <c r="G211" s="403">
        <f>D211-F211-F212</f>
        <v>1349.9535599999999</v>
      </c>
      <c r="H211" s="248">
        <v>123.80683000000001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2"/>
      <c r="E212" s="248">
        <v>4.5408099999999996</v>
      </c>
      <c r="F212" s="248">
        <v>223.35937000000001</v>
      </c>
      <c r="G212" s="404"/>
      <c r="H212" s="248">
        <v>594.08371999999997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51">
        <v>5</v>
      </c>
      <c r="E213" s="249"/>
      <c r="F213" s="249">
        <v>1.212</v>
      </c>
      <c r="G213" s="248">
        <f t="shared" ref="G213" si="18">D213-F213</f>
        <v>3.7880000000000003</v>
      </c>
      <c r="H213" s="249">
        <v>1.2104200000000001</v>
      </c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68"/>
      <c r="E214" s="249"/>
      <c r="F214" s="249"/>
      <c r="G214" s="248"/>
      <c r="H214" s="249">
        <v>0.161</v>
      </c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69">
        <f>D201</f>
        <v>1706</v>
      </c>
      <c r="E215" s="250">
        <f>SUM(E211:E214)</f>
        <v>15.280889999999999</v>
      </c>
      <c r="F215" s="250">
        <f>SUM(F211:F214)</f>
        <v>352.25844000000001</v>
      </c>
      <c r="G215" s="250">
        <f>D215-F215</f>
        <v>1353.7415599999999</v>
      </c>
      <c r="H215" s="250">
        <f>H211+H212+H213+H214</f>
        <v>719.26196999999991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49999999999999" customHeight="1" thickBot="1" x14ac:dyDescent="0.4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49999999999999" customHeight="1" thickTop="1" x14ac:dyDescent="0.35">
      <c r="B221" s="393" t="s">
        <v>1</v>
      </c>
      <c r="C221" s="394"/>
      <c r="D221" s="394"/>
      <c r="E221" s="394"/>
      <c r="F221" s="394"/>
      <c r="G221" s="394"/>
      <c r="H221" s="394"/>
      <c r="I221" s="394"/>
      <c r="J221" s="394"/>
      <c r="K221" s="395"/>
      <c r="L221" s="177"/>
      <c r="M221" s="177"/>
    </row>
    <row r="222" spans="2:13" ht="6" customHeight="1" thickBot="1" x14ac:dyDescent="0.4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5" customHeight="1" thickBot="1" x14ac:dyDescent="0.4">
      <c r="B223" s="133"/>
      <c r="C223" s="399" t="s">
        <v>2</v>
      </c>
      <c r="D223" s="400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35">
      <c r="B224" s="136"/>
      <c r="C224" s="345" t="s">
        <v>119</v>
      </c>
      <c r="D224" s="346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35">
      <c r="B225" s="136"/>
      <c r="C225" s="347" t="s">
        <v>44</v>
      </c>
      <c r="D225" s="348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5" customHeight="1" thickBot="1" x14ac:dyDescent="0.4">
      <c r="B226" s="136"/>
      <c r="C226" s="347" t="s">
        <v>28</v>
      </c>
      <c r="D226" s="348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5" customHeight="1" thickBot="1" x14ac:dyDescent="0.4">
      <c r="B227" s="136"/>
      <c r="C227" s="349" t="s">
        <v>31</v>
      </c>
      <c r="D227" s="350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5" customHeight="1" x14ac:dyDescent="0.35">
      <c r="B228" s="136"/>
      <c r="C228" s="367" t="s">
        <v>124</v>
      </c>
      <c r="D228" s="356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35">
      <c r="B229" s="76"/>
      <c r="C229" s="14" t="s">
        <v>122</v>
      </c>
      <c r="D229" s="355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4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49999999999999" customHeight="1" x14ac:dyDescent="0.35">
      <c r="B231" s="396" t="s">
        <v>8</v>
      </c>
      <c r="C231" s="397"/>
      <c r="D231" s="397"/>
      <c r="E231" s="397"/>
      <c r="F231" s="397"/>
      <c r="G231" s="397"/>
      <c r="H231" s="397"/>
      <c r="I231" s="397"/>
      <c r="J231" s="397"/>
      <c r="K231" s="398"/>
      <c r="L231" s="177"/>
      <c r="M231" s="177"/>
    </row>
    <row r="232" spans="2:13" ht="6" customHeight="1" thickBot="1" x14ac:dyDescent="0.4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4">
      <c r="B233" s="76"/>
      <c r="C233" s="240" t="s">
        <v>80</v>
      </c>
      <c r="D233" s="241" t="s">
        <v>81</v>
      </c>
      <c r="E233" s="240" t="str">
        <f>E210</f>
        <v>LANDET KVANTUM UKE 20</v>
      </c>
      <c r="F233" s="240" t="str">
        <f>F210</f>
        <v>LANDET KVANTUM T.O.M UKE 19</v>
      </c>
      <c r="G233" s="255" t="s">
        <v>61</v>
      </c>
      <c r="H233" s="240" t="str">
        <f>H210</f>
        <v>LANDET KVANTUM T.O.M. UKE 20 2020</v>
      </c>
      <c r="J233" s="74"/>
      <c r="K233" s="111"/>
      <c r="L233" s="109"/>
      <c r="M233" s="109"/>
    </row>
    <row r="234" spans="2:13" s="90" customFormat="1" ht="14.15" customHeight="1" thickBot="1" x14ac:dyDescent="0.4">
      <c r="B234" s="152"/>
      <c r="C234" s="102" t="s">
        <v>82</v>
      </c>
      <c r="D234" s="401">
        <v>1685</v>
      </c>
      <c r="E234" s="280">
        <f>E236+E235</f>
        <v>0</v>
      </c>
      <c r="F234" s="280">
        <f>F236+F235</f>
        <v>1836.1019799999999</v>
      </c>
      <c r="G234" s="424">
        <f>D234-F234</f>
        <v>-151.10197999999991</v>
      </c>
      <c r="H234" s="280">
        <f>SUM(H235:H236)</f>
        <v>1914.5554300000001</v>
      </c>
      <c r="J234" s="153"/>
      <c r="K234" s="89"/>
      <c r="L234" s="93"/>
      <c r="M234" s="93"/>
    </row>
    <row r="235" spans="2:13" s="90" customFormat="1" ht="14.15" customHeight="1" thickBot="1" x14ac:dyDescent="0.4">
      <c r="B235" s="152"/>
      <c r="C235" s="242" t="s">
        <v>72</v>
      </c>
      <c r="D235" s="427"/>
      <c r="E235" s="385"/>
      <c r="F235" s="385">
        <v>1527.55943</v>
      </c>
      <c r="G235" s="425"/>
      <c r="H235" s="385">
        <v>1555.77169</v>
      </c>
      <c r="J235" s="153"/>
      <c r="K235" s="89"/>
      <c r="L235" s="93"/>
      <c r="M235" s="93"/>
    </row>
    <row r="236" spans="2:13" s="90" customFormat="1" ht="14.15" customHeight="1" thickBot="1" x14ac:dyDescent="0.4">
      <c r="B236" s="152"/>
      <c r="C236" s="242" t="s">
        <v>73</v>
      </c>
      <c r="D236" s="402"/>
      <c r="E236" s="386"/>
      <c r="F236" s="386">
        <v>308.54255000000001</v>
      </c>
      <c r="G236" s="426"/>
      <c r="H236" s="386">
        <v>358.78374000000002</v>
      </c>
      <c r="J236" s="153"/>
      <c r="K236" s="89"/>
      <c r="L236" s="93"/>
      <c r="M236" s="93"/>
    </row>
    <row r="237" spans="2:13" s="90" customFormat="1" ht="14.15" customHeight="1" thickBot="1" x14ac:dyDescent="0.4">
      <c r="B237" s="152"/>
      <c r="C237" s="102" t="s">
        <v>83</v>
      </c>
      <c r="D237" s="401">
        <v>1240</v>
      </c>
      <c r="E237" s="280">
        <f>SUM(E238:E239)</f>
        <v>43.534399999999998</v>
      </c>
      <c r="F237" s="280">
        <f>SUM(F238:F239)</f>
        <v>167.0444</v>
      </c>
      <c r="G237" s="424">
        <f>D237-F237</f>
        <v>1072.9556</v>
      </c>
      <c r="H237" s="280">
        <f>SUM(H238:H239)</f>
        <v>245.70149999999998</v>
      </c>
      <c r="J237" s="153"/>
      <c r="K237" s="89"/>
      <c r="L237" s="93"/>
      <c r="M237" s="93"/>
    </row>
    <row r="238" spans="2:13" s="90" customFormat="1" ht="14.15" customHeight="1" thickBot="1" x14ac:dyDescent="0.4">
      <c r="B238" s="152"/>
      <c r="C238" s="242" t="s">
        <v>72</v>
      </c>
      <c r="D238" s="427"/>
      <c r="E238" s="387">
        <v>32.168999999999997</v>
      </c>
      <c r="F238" s="387">
        <v>126.57989999999999</v>
      </c>
      <c r="G238" s="425"/>
      <c r="H238" s="387">
        <v>180.01759999999999</v>
      </c>
      <c r="J238" s="153"/>
      <c r="K238" s="89"/>
      <c r="L238" s="93"/>
      <c r="M238" s="93"/>
    </row>
    <row r="239" spans="2:13" s="90" customFormat="1" ht="14.15" customHeight="1" thickBot="1" x14ac:dyDescent="0.4">
      <c r="B239" s="152"/>
      <c r="C239" s="242" t="s">
        <v>73</v>
      </c>
      <c r="D239" s="402"/>
      <c r="E239" s="388">
        <v>11.365399999999999</v>
      </c>
      <c r="F239" s="388">
        <v>40.464500000000001</v>
      </c>
      <c r="G239" s="426"/>
      <c r="H239" s="388">
        <v>65.683899999999994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102" t="s">
        <v>84</v>
      </c>
      <c r="D240" s="401">
        <v>1240</v>
      </c>
      <c r="E240" s="280">
        <f>SUM(E241:E242)</f>
        <v>0</v>
      </c>
      <c r="F240" s="280">
        <f>SUM(F241:F242)</f>
        <v>0</v>
      </c>
      <c r="G240" s="424">
        <f>D240-F240</f>
        <v>1240</v>
      </c>
      <c r="H240" s="280">
        <f>SUM(H241:H242)</f>
        <v>0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2" t="s">
        <v>72</v>
      </c>
      <c r="D241" s="427"/>
      <c r="E241" s="389"/>
      <c r="F241" s="389"/>
      <c r="G241" s="425"/>
      <c r="H241" s="389"/>
      <c r="J241" s="372"/>
      <c r="K241" s="89"/>
      <c r="L241" s="93"/>
      <c r="M241" s="93"/>
    </row>
    <row r="242" spans="2:13" s="90" customFormat="1" ht="14.15" customHeight="1" thickBot="1" x14ac:dyDescent="0.4">
      <c r="B242" s="152"/>
      <c r="C242" s="242" t="s">
        <v>73</v>
      </c>
      <c r="D242" s="402"/>
      <c r="E242" s="390"/>
      <c r="F242" s="390"/>
      <c r="G242" s="426"/>
      <c r="H242" s="390"/>
      <c r="J242" s="153"/>
      <c r="K242" s="89"/>
      <c r="L242" s="93"/>
      <c r="M242" s="93"/>
    </row>
    <row r="243" spans="2:13" s="90" customFormat="1" ht="14.15" customHeight="1" thickBot="1" x14ac:dyDescent="0.4">
      <c r="B243" s="83"/>
      <c r="C243" s="100" t="s">
        <v>55</v>
      </c>
      <c r="D243" s="383"/>
      <c r="E243" s="391"/>
      <c r="F243" s="391"/>
      <c r="G243" s="256"/>
      <c r="H243" s="391"/>
      <c r="J243" s="84"/>
      <c r="K243" s="85"/>
      <c r="L243" s="180"/>
      <c r="M243" s="180"/>
    </row>
    <row r="244" spans="2:13" ht="16" thickBot="1" x14ac:dyDescent="0.4">
      <c r="B244" s="76"/>
      <c r="C244" s="103" t="s">
        <v>52</v>
      </c>
      <c r="D244" s="257">
        <f>SUM(D234:D243)</f>
        <v>4165</v>
      </c>
      <c r="E244" s="392">
        <f>E234+E237+E240+E243</f>
        <v>43.534399999999998</v>
      </c>
      <c r="F244" s="392">
        <f>F234+F237+F240+F243</f>
        <v>2003.1463799999999</v>
      </c>
      <c r="G244" s="257">
        <f>SUM(G234:G243)</f>
        <v>2161.8536199999999</v>
      </c>
      <c r="H244" s="392">
        <f>H234+H237+H240+H243</f>
        <v>2160.25693</v>
      </c>
      <c r="J244" s="74"/>
      <c r="K244" s="111"/>
      <c r="L244" s="109"/>
      <c r="M244" s="109"/>
    </row>
    <row r="245" spans="2:13" s="64" customFormat="1" ht="9" customHeight="1" x14ac:dyDescent="0.3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5" customHeight="1" thickBot="1" x14ac:dyDescent="0.4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3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35"/>
    <row r="249" spans="2:13" ht="14.15" hidden="1" customHeight="1" x14ac:dyDescent="0.35"/>
    <row r="250" spans="2:13" ht="14.15" hidden="1" customHeight="1" x14ac:dyDescent="0.35"/>
    <row r="251" spans="2:13" ht="14.15" hidden="1" customHeight="1" x14ac:dyDescent="0.35">
      <c r="G251" s="59"/>
    </row>
    <row r="252" spans="2:13" ht="14.15" hidden="1" customHeight="1" x14ac:dyDescent="0.35">
      <c r="F252" s="59"/>
    </row>
    <row r="253" spans="2:13" ht="14.15" hidden="1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20
&amp;"-,Normal"&amp;11(iht. motatte landings- og sluttsedler fra fiskesalgslagene; alle tallstørrelser i hele tonn)&amp;R26.05.2021
</oddHeader>
    <oddFooter xml:space="preserve">&amp;LFiskeridirektoratet&amp;CReguleringsseksjonen&amp;RGuro Gjelsvik 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UKE_20_2021</vt:lpstr>
      <vt:lpstr>UKE_20_2021!Utskriftsområde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Guro Gjelsvik</cp:lastModifiedBy>
  <cp:lastPrinted>2021-04-06T13:38:45Z</cp:lastPrinted>
  <dcterms:created xsi:type="dcterms:W3CDTF">2011-07-06T12:13:20Z</dcterms:created>
  <dcterms:modified xsi:type="dcterms:W3CDTF">2021-05-27T16:38:27Z</dcterms:modified>
</cp:coreProperties>
</file>