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5\"/>
    </mc:Choice>
  </mc:AlternateContent>
  <bookViews>
    <workbookView xWindow="0" yWindow="0" windowWidth="28800" windowHeight="13020" tabRatio="413"/>
  </bookViews>
  <sheets>
    <sheet name="UKE_40_2015" sheetId="1" r:id="rId1"/>
  </sheets>
  <definedNames>
    <definedName name="_xlnm.Print_Area" localSheetId="0">UKE_40_2015!$A$1:$L$217</definedName>
    <definedName name="Z_14D440E4_F18A_4F78_9989_38C1B133222D_.wvu.Cols" localSheetId="0" hidden="1">UKE_40_2015!#REF!</definedName>
    <definedName name="Z_14D440E4_F18A_4F78_9989_38C1B133222D_.wvu.PrintArea" localSheetId="0" hidden="1">UKE_40_2015!$B$1:$L$217</definedName>
    <definedName name="Z_14D440E4_F18A_4F78_9989_38C1B133222D_.wvu.Rows" localSheetId="0" hidden="1">UKE_40_2015!$329:$1048576,UKE_40_2015!$218:$328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94" i="1" l="1"/>
  <c r="E93" i="1"/>
  <c r="F94" i="1"/>
  <c r="F93" i="1"/>
  <c r="I42" i="1"/>
  <c r="F33" i="1"/>
  <c r="F34" i="1"/>
  <c r="F134" i="1" l="1"/>
  <c r="E92" i="1"/>
  <c r="F30" i="1"/>
  <c r="F92" i="1" l="1"/>
  <c r="F32" i="1"/>
  <c r="E25" i="1" l="1"/>
  <c r="H134" i="1" l="1"/>
  <c r="G102" i="1" l="1"/>
  <c r="E32" i="1"/>
  <c r="G42" i="1" l="1"/>
  <c r="E134" i="1"/>
  <c r="I32" i="1" l="1"/>
  <c r="E21" i="1" l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H104" i="1" s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D24" i="1"/>
  <c r="D42" i="1" s="1"/>
  <c r="H23" i="1"/>
  <c r="H22" i="1"/>
  <c r="I21" i="1"/>
  <c r="F21" i="1"/>
  <c r="D21" i="1"/>
  <c r="H14" i="1"/>
  <c r="F14" i="1"/>
  <c r="D14" i="1"/>
  <c r="F104" i="1" l="1"/>
  <c r="F42" i="1"/>
  <c r="G123" i="1"/>
  <c r="D104" i="1"/>
  <c r="I24" i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<sst xmlns="http://schemas.openxmlformats.org/spreadsheetml/2006/main" count="233" uniqueCount="116">
  <si>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</si>
  <si>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</si>
  <si>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</si>
  <si>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</si>
  <si>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</si>
  <si>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</si>
  <si>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</si>
  <si>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</si>
  <si>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</si>
  <si>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</si>
  <si>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</si>
  <si>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</si>
  <si>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</si>
  <si>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</si>
  <si>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</si>
  <si>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</si>
  <si>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</si>
  <si>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</si>
  <si>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</si>
  <si>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</si>
  <si>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</si>
  <si>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</si>
  <si>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</si>
  <si>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</si>
  <si>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</si>
  <si>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</si>
  <si>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</si>
  <si>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</si>
  <si>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</si>
  <si>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</si>
  <si>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</si>
  <si>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</si>
  <si>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</si>
  <si>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</si>
  <si>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</si>
  <si>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</si>
  <si>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</si>
  <si>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</si>
  <si>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</si>
  <si>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</si>
  <si>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</si>
  <si>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</si>
  <si>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</si>
  <si>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</si>
  <si>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</si>
  <si>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</si>
  <si>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</si>
  <si>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</si>
  <si>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</si>
  <si>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</si>
  <si>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</si>
  <si>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</si>
  <si>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</si>
  <si>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</si>
  <si>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</si>
  <si>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</si>
  <si>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</si>
  <si>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</si>
  <si>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</si>
  <si>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</si>
  <si>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</si>
  <si>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</si>
  <si>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</si>
  <si>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</si>
  <si>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</si>
  <si>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</si>
  <si>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</si>
  <si>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</si>
  <si>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</si>
  <si>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</si>
  <si>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</si>
  <si>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</si>
  <si>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</si>
  <si>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</si>
  <si>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</si>
  <si>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</si>
  <si>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</si>
  <si>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</si>
  <si>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</si>
  <si>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</si>
  <si>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</si>
  <si>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</si>
  <si>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</si>
  <si>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</si>
  <si>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</si>
  <si>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</si>
  <si>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</si>
  <si>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</si>
  <si>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</si>
  <si>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</si>
  <si>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</si>
  <si>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</si>
  <si>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</si>
  <si>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</si>
  <si>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</si>
  <si>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</si>
  <si>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</si>
  <si>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</si>
  <si>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</si>
  <si>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</si>
  <si>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</si>
  <si>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</si>
  <si>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</si>
  <si>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</si>
  <si>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</si>
  <si>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</si>
  <si>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</si>
  <si>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</si>
  <si>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</si>
  <si>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</si>
  <si>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t>LANDET KVANTUM UKE 40</t>
  </si>
  <si>
    <t>LANDET KVANTUM T.O.M UKE 40</t>
  </si>
  <si>
    <t>LANDET KVANTUM T.O.M. UKE 40 2014</t>
  </si>
  <si>
    <r>
      <t xml:space="preserve">3 </t>
    </r>
    <r>
      <rPr>
        <sz val="9"/>
        <color theme="1"/>
        <rFont val="Calibri"/>
        <family val="2"/>
      </rPr>
      <t>Registrert rekreasjonsfiske utgjør 798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</si>
  <si>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</si>
  <si>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338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</si>
</sst>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4" fillId="4" borderId="6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3" xfId="1" applyNumberFormat="1" applyFont="1" applyFill="1" applyBorder="1" applyAlignment="1">
      <alignment vertical="center"/>
    </xf>
    <xf numFmtId="3" fontId="23" fillId="0" borderId="61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8" fillId="4" borderId="76" xfId="0" applyNumberFormat="1" applyFont="1" applyFill="1" applyBorder="1" applyAlignment="1">
      <alignment vertical="center" wrapText="1"/>
    </xf>
    <xf numFmtId="0" fontId="24" fillId="4" borderId="77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3" fontId="11" fillId="0" borderId="79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22" fillId="0" borderId="0" xfId="0" applyNumberFormat="1" applyFont="1" applyBorder="1"/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23" fillId="0" borderId="86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23" fillId="0" borderId="87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4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zoomScale="115" zoomScaleNormal="115" zoomScalePageLayoutView="115" workbookViewId="0">
      <selection activeCell="I216" sqref="I216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27" t="s">
        <v>95</v>
      </c>
      <c r="C2" s="428"/>
      <c r="D2" s="428"/>
      <c r="E2" s="428"/>
      <c r="F2" s="428"/>
      <c r="G2" s="428"/>
      <c r="H2" s="428"/>
      <c r="I2" s="428"/>
      <c r="J2" s="428"/>
      <c r="K2" s="429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6" t="s">
        <v>1</v>
      </c>
      <c r="C7" s="417"/>
      <c r="D7" s="417"/>
      <c r="E7" s="417"/>
      <c r="F7" s="417"/>
      <c r="G7" s="417"/>
      <c r="H7" s="417"/>
      <c r="I7" s="417"/>
      <c r="J7" s="417"/>
      <c r="K7" s="418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11" t="s">
        <v>2</v>
      </c>
      <c r="D9" s="412"/>
      <c r="E9" s="411" t="s">
        <v>21</v>
      </c>
      <c r="F9" s="412"/>
      <c r="G9" s="411" t="s">
        <v>22</v>
      </c>
      <c r="H9" s="412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3" t="s">
        <v>93</v>
      </c>
      <c r="D16" s="403"/>
      <c r="E16" s="403"/>
      <c r="F16" s="403"/>
      <c r="G16" s="403"/>
      <c r="H16" s="403"/>
      <c r="I16" s="403"/>
      <c r="J16" s="251"/>
      <c r="K16" s="154"/>
      <c r="L16" s="153"/>
    </row>
    <row r="17" spans="1:12" ht="13.5" customHeight="1" thickBot="1" x14ac:dyDescent="0.3">
      <c r="B17" s="155"/>
      <c r="C17" s="404"/>
      <c r="D17" s="404"/>
      <c r="E17" s="404"/>
      <c r="F17" s="404"/>
      <c r="G17" s="404"/>
      <c r="H17" s="404"/>
      <c r="I17" s="404"/>
      <c r="J17" s="252"/>
      <c r="K17" s="157"/>
      <c r="L17" s="146"/>
    </row>
    <row r="18" spans="1:12" ht="17.100000000000001" customHeight="1" x14ac:dyDescent="0.25">
      <c r="B18" s="413" t="s">
        <v>8</v>
      </c>
      <c r="C18" s="414"/>
      <c r="D18" s="414"/>
      <c r="E18" s="414"/>
      <c r="F18" s="414"/>
      <c r="G18" s="414"/>
      <c r="H18" s="414"/>
      <c r="I18" s="414"/>
      <c r="J18" s="414"/>
      <c r="K18" s="415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104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9">
        <f>D23+D22</f>
        <v>130677</v>
      </c>
      <c r="E21" s="324">
        <f>E23+E22</f>
        <v>992</v>
      </c>
      <c r="F21" s="324">
        <f>F22+F23</f>
        <v>76135</v>
      </c>
      <c r="G21" s="324"/>
      <c r="H21" s="324">
        <f>H23+H22</f>
        <v>54542</v>
      </c>
      <c r="I21" s="329">
        <f>I23+I22</f>
        <v>100954</v>
      </c>
      <c r="J21" s="365"/>
      <c r="K21" s="158"/>
      <c r="L21" s="189"/>
    </row>
    <row r="22" spans="1:12" ht="14.1" customHeight="1" x14ac:dyDescent="0.25">
      <c r="B22" s="147"/>
      <c r="C22" s="213" t="s">
        <v>12</v>
      </c>
      <c r="D22" s="340">
        <v>129927</v>
      </c>
      <c r="E22" s="325">
        <v>992</v>
      </c>
      <c r="F22" s="325">
        <v>75101</v>
      </c>
      <c r="G22" s="325"/>
      <c r="H22" s="325">
        <f>D22-F22</f>
        <v>54826</v>
      </c>
      <c r="I22" s="346">
        <v>99998</v>
      </c>
      <c r="J22" s="366"/>
      <c r="K22" s="158"/>
      <c r="L22" s="189"/>
    </row>
    <row r="23" spans="1:12" ht="14.1" customHeight="1" thickBot="1" x14ac:dyDescent="0.3">
      <c r="B23" s="147"/>
      <c r="C23" s="214" t="s">
        <v>11</v>
      </c>
      <c r="D23" s="341">
        <v>750</v>
      </c>
      <c r="E23" s="326"/>
      <c r="F23" s="326">
        <v>1034</v>
      </c>
      <c r="G23" s="326"/>
      <c r="H23" s="326">
        <f>D23-F23</f>
        <v>-284</v>
      </c>
      <c r="I23" s="347">
        <v>956</v>
      </c>
      <c r="J23" s="366"/>
      <c r="K23" s="158"/>
      <c r="L23" s="189"/>
    </row>
    <row r="24" spans="1:12" ht="14.1" customHeight="1" x14ac:dyDescent="0.25">
      <c r="B24" s="147"/>
      <c r="C24" s="212" t="s">
        <v>18</v>
      </c>
      <c r="D24" s="339">
        <f>D32+D31+D25</f>
        <v>265314</v>
      </c>
      <c r="E24" s="324">
        <f>E32+E31+E25</f>
        <v>909</v>
      </c>
      <c r="F24" s="324">
        <f>F25+F31+F32</f>
        <v>248951</v>
      </c>
      <c r="G24" s="324"/>
      <c r="H24" s="324">
        <f>H25+H31+H32</f>
        <v>16363</v>
      </c>
      <c r="I24" s="329">
        <f>I25+I31+I32</f>
        <v>283475</v>
      </c>
      <c r="J24" s="365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42">
        <f>D26+D27+D28+D29+D30</f>
        <v>206112</v>
      </c>
      <c r="E25" s="327">
        <f>E26+E27+E28+E29</f>
        <v>314</v>
      </c>
      <c r="F25" s="327">
        <f>F26+F27+F28+F29</f>
        <v>205406</v>
      </c>
      <c r="G25" s="327"/>
      <c r="H25" s="327">
        <f>H26+H27+H28+H29+H30</f>
        <v>706</v>
      </c>
      <c r="I25" s="330">
        <f>I26+I27+I28+I29+I30</f>
        <v>229955</v>
      </c>
      <c r="J25" s="367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43">
        <v>52744</v>
      </c>
      <c r="E26" s="298">
        <v>68</v>
      </c>
      <c r="F26" s="298">
        <v>62567</v>
      </c>
      <c r="G26" s="298">
        <v>4535</v>
      </c>
      <c r="H26" s="298">
        <f>D26-F26+G26</f>
        <v>-5288</v>
      </c>
      <c r="I26" s="300">
        <v>72439</v>
      </c>
      <c r="J26" s="368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43">
        <v>50440</v>
      </c>
      <c r="E27" s="298">
        <v>91</v>
      </c>
      <c r="F27" s="298">
        <v>54106</v>
      </c>
      <c r="G27" s="298">
        <v>3869</v>
      </c>
      <c r="H27" s="298">
        <f>D27-F27+G27</f>
        <v>203</v>
      </c>
      <c r="I27" s="300">
        <v>59887</v>
      </c>
      <c r="J27" s="368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43">
        <v>51365</v>
      </c>
      <c r="E28" s="298">
        <v>75</v>
      </c>
      <c r="F28" s="298">
        <v>51801</v>
      </c>
      <c r="G28" s="298">
        <v>4448</v>
      </c>
      <c r="H28" s="298">
        <f>D28-F28+G28</f>
        <v>4012</v>
      </c>
      <c r="I28" s="300">
        <v>59528</v>
      </c>
      <c r="J28" s="368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43">
        <v>34363</v>
      </c>
      <c r="E29" s="298">
        <v>80</v>
      </c>
      <c r="F29" s="298">
        <v>36932</v>
      </c>
      <c r="G29" s="298">
        <v>2749</v>
      </c>
      <c r="H29" s="298">
        <f>D29-F29+G29</f>
        <v>180</v>
      </c>
      <c r="I29" s="300">
        <v>38101</v>
      </c>
      <c r="J29" s="368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43">
        <v>17200</v>
      </c>
      <c r="E30" s="298">
        <v>205</v>
      </c>
      <c r="F30" s="298">
        <f>G26+G27+G28+G29</f>
        <v>15601</v>
      </c>
      <c r="G30" s="298"/>
      <c r="H30" s="298">
        <f>D30-F30</f>
        <v>1599</v>
      </c>
      <c r="I30" s="300"/>
      <c r="J30" s="368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42">
        <v>33987</v>
      </c>
      <c r="E31" s="327">
        <v>572</v>
      </c>
      <c r="F31" s="327">
        <v>18172</v>
      </c>
      <c r="G31" s="327"/>
      <c r="H31" s="327">
        <f>D31-F31</f>
        <v>15815</v>
      </c>
      <c r="I31" s="330">
        <v>22299</v>
      </c>
      <c r="J31" s="367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42">
        <f>D33+D34</f>
        <v>25215</v>
      </c>
      <c r="E32" s="327">
        <f>E33</f>
        <v>23</v>
      </c>
      <c r="F32" s="327">
        <f>F33</f>
        <v>25373</v>
      </c>
      <c r="G32" s="327"/>
      <c r="H32" s="327">
        <f>H33+H34</f>
        <v>-158</v>
      </c>
      <c r="I32" s="330">
        <f>I33</f>
        <v>31221</v>
      </c>
      <c r="J32" s="367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43">
        <v>23115</v>
      </c>
      <c r="E33" s="298">
        <v>23</v>
      </c>
      <c r="F33" s="298">
        <f>25824-F37</f>
        <v>25373</v>
      </c>
      <c r="G33" s="298">
        <v>1906</v>
      </c>
      <c r="H33" s="298">
        <f>D33-F33+G33</f>
        <v>-352</v>
      </c>
      <c r="I33" s="300">
        <v>31221</v>
      </c>
      <c r="J33" s="368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44">
        <v>2100</v>
      </c>
      <c r="E34" s="328">
        <v>18</v>
      </c>
      <c r="F34" s="328">
        <f>G33</f>
        <v>1906</v>
      </c>
      <c r="G34" s="328"/>
      <c r="H34" s="328">
        <f t="shared" ref="H34:H40" si="0">D34-F34</f>
        <v>194</v>
      </c>
      <c r="I34" s="331"/>
      <c r="J34" s="368"/>
      <c r="K34" s="158"/>
      <c r="L34" s="189"/>
    </row>
    <row r="35" spans="1:12" ht="15.75" customHeight="1" thickBot="1" x14ac:dyDescent="0.3">
      <c r="B35" s="147"/>
      <c r="C35" s="218" t="s">
        <v>99</v>
      </c>
      <c r="D35" s="345">
        <v>4000</v>
      </c>
      <c r="E35" s="299"/>
      <c r="F35" s="299">
        <v>3550</v>
      </c>
      <c r="G35" s="299"/>
      <c r="H35" s="299">
        <f>D35-F35</f>
        <v>450</v>
      </c>
      <c r="I35" s="301">
        <v>1909</v>
      </c>
      <c r="J35" s="365"/>
      <c r="K35" s="158"/>
      <c r="L35" s="189"/>
    </row>
    <row r="36" spans="1:12" ht="14.1" customHeight="1" thickBot="1" x14ac:dyDescent="0.3">
      <c r="B36" s="147"/>
      <c r="C36" s="218" t="s">
        <v>13</v>
      </c>
      <c r="D36" s="345">
        <v>749</v>
      </c>
      <c r="E36" s="299"/>
      <c r="F36" s="299">
        <v>248</v>
      </c>
      <c r="G36" s="299"/>
      <c r="H36" s="299">
        <f t="shared" si="0"/>
        <v>501</v>
      </c>
      <c r="I36" s="301">
        <v>179.8271</v>
      </c>
      <c r="J36" s="365"/>
      <c r="K36" s="158"/>
      <c r="L36" s="189"/>
    </row>
    <row r="37" spans="1:12" ht="17.25" customHeight="1" thickBot="1" x14ac:dyDescent="0.3">
      <c r="B37" s="147"/>
      <c r="C37" s="218" t="s">
        <v>100</v>
      </c>
      <c r="D37" s="345">
        <v>3000</v>
      </c>
      <c r="E37" s="299">
        <v>2</v>
      </c>
      <c r="F37" s="299">
        <v>451</v>
      </c>
      <c r="G37" s="299"/>
      <c r="H37" s="299">
        <f>D37-F37</f>
        <v>2549</v>
      </c>
      <c r="I37" s="301"/>
      <c r="J37" s="365"/>
      <c r="K37" s="158"/>
      <c r="L37" s="189"/>
    </row>
    <row r="38" spans="1:12" ht="17.25" customHeight="1" thickBot="1" x14ac:dyDescent="0.3">
      <c r="B38" s="147"/>
      <c r="C38" s="218" t="s">
        <v>101</v>
      </c>
      <c r="D38" s="345">
        <v>7000</v>
      </c>
      <c r="E38" s="299">
        <v>1</v>
      </c>
      <c r="F38" s="299">
        <v>7000</v>
      </c>
      <c r="G38" s="299"/>
      <c r="H38" s="299">
        <f t="shared" si="0"/>
        <v>0</v>
      </c>
      <c r="I38" s="301">
        <v>1002</v>
      </c>
      <c r="J38" s="365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45">
        <v>500</v>
      </c>
      <c r="E39" s="299"/>
      <c r="F39" s="299">
        <v>370</v>
      </c>
      <c r="G39" s="299"/>
      <c r="H39" s="299">
        <f t="shared" si="0"/>
        <v>130</v>
      </c>
      <c r="I39" s="301"/>
      <c r="J39" s="365"/>
      <c r="K39" s="158"/>
      <c r="L39" s="189"/>
    </row>
    <row r="40" spans="1:12" ht="17.25" customHeight="1" thickBot="1" x14ac:dyDescent="0.3">
      <c r="B40" s="147"/>
      <c r="C40" s="218" t="s">
        <v>102</v>
      </c>
      <c r="D40" s="345">
        <v>3680</v>
      </c>
      <c r="E40" s="299"/>
      <c r="F40" s="299"/>
      <c r="G40" s="299"/>
      <c r="H40" s="299">
        <f t="shared" si="0"/>
        <v>3680</v>
      </c>
      <c r="I40" s="301"/>
      <c r="J40" s="365"/>
      <c r="K40" s="158"/>
      <c r="L40" s="189"/>
    </row>
    <row r="41" spans="1:12" ht="14.1" customHeight="1" thickBot="1" x14ac:dyDescent="0.3">
      <c r="B41" s="147"/>
      <c r="C41" s="184" t="s">
        <v>14</v>
      </c>
      <c r="D41" s="345"/>
      <c r="E41" s="299">
        <v>-1</v>
      </c>
      <c r="F41" s="299">
        <v>-49</v>
      </c>
      <c r="G41" s="299"/>
      <c r="H41" s="299">
        <f>D41-F41</f>
        <v>49</v>
      </c>
      <c r="I41" s="301">
        <v>562</v>
      </c>
      <c r="J41" s="365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1903</v>
      </c>
      <c r="F42" s="249">
        <f>F21+F24+F35+F36+F37+F38+F39+F40+F41</f>
        <v>336656</v>
      </c>
      <c r="G42" s="249">
        <f>G26+G27+G28+G29+G33</f>
        <v>17507</v>
      </c>
      <c r="H42" s="249">
        <f>H21+H24+H35+H36+H37+H38+H39+H40+H41</f>
        <v>78264</v>
      </c>
      <c r="I42" s="250">
        <f>I21+I24+I35+I36+I37+I38+I39+I40+I41</f>
        <v>388081.82709999999</v>
      </c>
      <c r="J42" s="36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105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103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6" t="s">
        <v>1</v>
      </c>
      <c r="C50" s="417"/>
      <c r="D50" s="417"/>
      <c r="E50" s="417"/>
      <c r="F50" s="417"/>
      <c r="G50" s="417"/>
      <c r="H50" s="417"/>
      <c r="I50" s="417"/>
      <c r="J50" s="417"/>
      <c r="K50" s="418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1" t="s">
        <v>2</v>
      </c>
      <c r="D52" s="402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3" t="s">
        <v>8</v>
      </c>
      <c r="C58" s="414"/>
      <c r="D58" s="414"/>
      <c r="E58" s="414"/>
      <c r="F58" s="414"/>
      <c r="G58" s="414"/>
      <c r="H58" s="414"/>
      <c r="I58" s="414"/>
      <c r="J58" s="414"/>
      <c r="K58" s="415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40</v>
      </c>
      <c r="F59" s="246" t="str">
        <f>F20</f>
        <v>LANDET KVANTUM T.O.M UKE 40</v>
      </c>
      <c r="G59" s="246" t="str">
        <f>H20</f>
        <v>RESTKVOTER</v>
      </c>
      <c r="H59" s="247" t="str">
        <f>I20</f>
        <v>LANDET KVANTUM T.O.M. UKE 40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20"/>
      <c r="E60" s="332">
        <v>41</v>
      </c>
      <c r="F60" s="332">
        <v>1344</v>
      </c>
      <c r="G60" s="425"/>
      <c r="H60" s="333">
        <v>1200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21"/>
      <c r="E61" s="332"/>
      <c r="F61" s="332">
        <v>985</v>
      </c>
      <c r="G61" s="425"/>
      <c r="H61" s="333">
        <v>944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22"/>
      <c r="E62" s="332">
        <v>1</v>
      </c>
      <c r="F62" s="332">
        <v>95</v>
      </c>
      <c r="G62" s="426"/>
      <c r="H62" s="333">
        <v>117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2</v>
      </c>
      <c r="F63" s="287">
        <f>F64+F65+F66</f>
        <v>5860.0257999999994</v>
      </c>
      <c r="G63" s="287">
        <f>D63-F63</f>
        <v>-160.02579999999944</v>
      </c>
      <c r="H63" s="289">
        <f>H64+H65+H66</f>
        <v>5642.7278000000006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37"/>
      <c r="E64" s="298"/>
      <c r="F64" s="298">
        <v>2348</v>
      </c>
      <c r="G64" s="348"/>
      <c r="H64" s="300">
        <v>2383.7278000000001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37"/>
      <c r="E65" s="298">
        <v>2</v>
      </c>
      <c r="F65" s="298">
        <v>2416</v>
      </c>
      <c r="G65" s="348"/>
      <c r="H65" s="300">
        <v>2412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36" t="s">
        <v>41</v>
      </c>
      <c r="D66" s="338"/>
      <c r="E66" s="298">
        <v>0</v>
      </c>
      <c r="F66" s="298">
        <v>1096.0257999999999</v>
      </c>
      <c r="G66" s="349"/>
      <c r="H66" s="300">
        <v>847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70">
        <v>123</v>
      </c>
      <c r="E67" s="288"/>
      <c r="F67" s="288">
        <v>4</v>
      </c>
      <c r="G67" s="288">
        <f>D67-F67</f>
        <v>119</v>
      </c>
      <c r="H67" s="291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350">
        <v>246</v>
      </c>
      <c r="G68" s="288"/>
      <c r="H68" s="291">
        <v>188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44</v>
      </c>
      <c r="F69" s="253">
        <f>F60+F61+F62+F63+F67+F68</f>
        <v>8534.0257999999994</v>
      </c>
      <c r="G69" s="253">
        <f>D69-F69</f>
        <v>1140.9742000000006</v>
      </c>
      <c r="H69" s="263">
        <f>H60+H61+H62+H63+H67+H68</f>
        <v>8092.6894000000002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23"/>
      <c r="D70" s="423"/>
      <c r="E70" s="423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6" t="s">
        <v>1</v>
      </c>
      <c r="C75" s="417"/>
      <c r="D75" s="417"/>
      <c r="E75" s="417"/>
      <c r="F75" s="417"/>
      <c r="G75" s="417"/>
      <c r="H75" s="417"/>
      <c r="I75" s="417"/>
      <c r="J75" s="417"/>
      <c r="K75" s="418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11" t="s">
        <v>2</v>
      </c>
      <c r="D77" s="412"/>
      <c r="E77" s="411" t="s">
        <v>21</v>
      </c>
      <c r="F77" s="419"/>
      <c r="G77" s="411" t="s">
        <v>22</v>
      </c>
      <c r="H77" s="412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24" t="s">
        <v>108</v>
      </c>
      <c r="D83" s="424"/>
      <c r="E83" s="424"/>
      <c r="F83" s="424"/>
      <c r="G83" s="424"/>
      <c r="H83" s="424"/>
      <c r="I83" s="254"/>
      <c r="J83" s="146"/>
      <c r="K83" s="148"/>
      <c r="L83" s="146"/>
    </row>
    <row r="84" spans="1:12" ht="6" customHeight="1" thickBot="1" x14ac:dyDescent="0.3">
      <c r="B84" s="147"/>
      <c r="C84" s="424"/>
      <c r="D84" s="424"/>
      <c r="E84" s="424"/>
      <c r="F84" s="424"/>
      <c r="G84" s="424"/>
      <c r="H84" s="424"/>
      <c r="I84" s="146"/>
      <c r="J84" s="146"/>
      <c r="K84" s="148"/>
      <c r="L84" s="146"/>
    </row>
    <row r="85" spans="1:12" ht="14.1" customHeight="1" x14ac:dyDescent="0.25">
      <c r="B85" s="413" t="s">
        <v>8</v>
      </c>
      <c r="C85" s="414"/>
      <c r="D85" s="414"/>
      <c r="E85" s="414"/>
      <c r="F85" s="414"/>
      <c r="G85" s="414"/>
      <c r="H85" s="414"/>
      <c r="I85" s="414"/>
      <c r="J85" s="414"/>
      <c r="K85" s="415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40</v>
      </c>
      <c r="F87" s="246" t="str">
        <f>F20</f>
        <v>LANDET KVANTUM T.O.M UKE 40</v>
      </c>
      <c r="G87" s="246" t="str">
        <f>H20</f>
        <v>RESTKVOTER</v>
      </c>
      <c r="H87" s="247" t="str">
        <f>I20</f>
        <v>LANDET KVANTUM T.O.M. UKE 40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75">
        <f>D90+D89</f>
        <v>41057</v>
      </c>
      <c r="E88" s="371">
        <f>E90+E89</f>
        <v>246</v>
      </c>
      <c r="F88" s="371">
        <f>F89+F90</f>
        <v>25865.006099999999</v>
      </c>
      <c r="G88" s="371">
        <f>G89+G90</f>
        <v>15191.993899999999</v>
      </c>
      <c r="H88" s="386">
        <f>H89+H90</f>
        <v>22134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76">
        <v>40307</v>
      </c>
      <c r="E89" s="383">
        <v>246</v>
      </c>
      <c r="F89" s="383">
        <v>25223</v>
      </c>
      <c r="G89" s="383">
        <f>D89-F89</f>
        <v>15084</v>
      </c>
      <c r="H89" s="387">
        <v>21569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77">
        <v>750</v>
      </c>
      <c r="E90" s="384"/>
      <c r="F90" s="384">
        <v>642.00609999999995</v>
      </c>
      <c r="G90" s="384">
        <f>D90-F90</f>
        <v>107.99390000000005</v>
      </c>
      <c r="H90" s="388">
        <v>565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78">
        <f>D92+D98+D99</f>
        <v>66989</v>
      </c>
      <c r="E91" s="372">
        <f>E92+E98+E99</f>
        <v>435</v>
      </c>
      <c r="F91" s="372">
        <f>F92+F98+F99</f>
        <v>42054</v>
      </c>
      <c r="G91" s="372">
        <f>G92+G98+G99</f>
        <v>24935</v>
      </c>
      <c r="H91" s="389">
        <f>H92+H98+H99</f>
        <v>45442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79">
        <f>D93+D94+D95+D96+D97</f>
        <v>49572</v>
      </c>
      <c r="E92" s="373">
        <f>E93+E94+E95+E96+E97</f>
        <v>347</v>
      </c>
      <c r="F92" s="373">
        <f>F93+F94+F95+F96+F97</f>
        <v>33643</v>
      </c>
      <c r="G92" s="373">
        <f>G93+G94+G95+G96+G97</f>
        <v>15929</v>
      </c>
      <c r="H92" s="390">
        <f>H93+H94+H96+H97</f>
        <v>37973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80">
        <v>11899</v>
      </c>
      <c r="E93" s="316">
        <f>169-2</f>
        <v>167</v>
      </c>
      <c r="F93" s="316">
        <f>7376-361</f>
        <v>7015</v>
      </c>
      <c r="G93" s="316">
        <f>D93-F93</f>
        <v>4884</v>
      </c>
      <c r="H93" s="391">
        <v>7179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80">
        <v>10969</v>
      </c>
      <c r="E94" s="316">
        <f>53-25</f>
        <v>28</v>
      </c>
      <c r="F94" s="316">
        <f>9775-216</f>
        <v>9559</v>
      </c>
      <c r="G94" s="316">
        <f t="shared" ref="G94:G100" si="1">D94-F94</f>
        <v>1410</v>
      </c>
      <c r="H94" s="391">
        <v>9871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80">
        <v>4000</v>
      </c>
      <c r="E95" s="316">
        <v>27</v>
      </c>
      <c r="F95" s="316">
        <v>577</v>
      </c>
      <c r="G95" s="316">
        <f>D95-F95</f>
        <v>3423</v>
      </c>
      <c r="H95" s="391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80">
        <v>14624</v>
      </c>
      <c r="E96" s="316">
        <v>75</v>
      </c>
      <c r="F96" s="316">
        <v>10035</v>
      </c>
      <c r="G96" s="316">
        <f t="shared" si="1"/>
        <v>4589</v>
      </c>
      <c r="H96" s="391">
        <v>12840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80">
        <v>8080</v>
      </c>
      <c r="E97" s="316">
        <v>50</v>
      </c>
      <c r="F97" s="316">
        <v>6457</v>
      </c>
      <c r="G97" s="316">
        <f t="shared" si="1"/>
        <v>1623</v>
      </c>
      <c r="H97" s="391">
        <v>8083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79">
        <v>12058</v>
      </c>
      <c r="E98" s="373">
        <v>48</v>
      </c>
      <c r="F98" s="373">
        <v>5290</v>
      </c>
      <c r="G98" s="373">
        <f t="shared" si="1"/>
        <v>6768</v>
      </c>
      <c r="H98" s="390">
        <v>5759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81">
        <v>5359</v>
      </c>
      <c r="E99" s="385">
        <v>40</v>
      </c>
      <c r="F99" s="385">
        <v>3121</v>
      </c>
      <c r="G99" s="385">
        <f t="shared" si="1"/>
        <v>2238</v>
      </c>
      <c r="H99" s="392">
        <v>1710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70">
        <v>548</v>
      </c>
      <c r="E100" s="374"/>
      <c r="F100" s="374">
        <v>35.126600000000003</v>
      </c>
      <c r="G100" s="374">
        <f t="shared" si="1"/>
        <v>512.87339999999995</v>
      </c>
      <c r="H100" s="393">
        <v>63.129600000000003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82">
        <v>930</v>
      </c>
      <c r="E101" s="317"/>
      <c r="F101" s="317"/>
      <c r="G101" s="317">
        <f>D101-F101</f>
        <v>930</v>
      </c>
      <c r="H101" s="394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70">
        <v>300</v>
      </c>
      <c r="E102" s="374">
        <v>1</v>
      </c>
      <c r="F102" s="374">
        <v>300</v>
      </c>
      <c r="G102" s="374">
        <f>D102-F102</f>
        <v>0</v>
      </c>
      <c r="H102" s="393">
        <v>49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370"/>
      <c r="E103" s="374"/>
      <c r="F103" s="374">
        <v>62</v>
      </c>
      <c r="G103" s="374">
        <f>D103-F103</f>
        <v>-62</v>
      </c>
      <c r="H103" s="393">
        <v>-100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109824</v>
      </c>
      <c r="E104" s="334">
        <f>E88+E91+E100+E102+E103</f>
        <v>682</v>
      </c>
      <c r="F104" s="334">
        <f>F88+F91+F100+F102+F103</f>
        <v>68316.132700000002</v>
      </c>
      <c r="G104" s="334">
        <f>G88+G91+G100+G101+G102+G103</f>
        <v>41507.867299999998</v>
      </c>
      <c r="H104" s="250">
        <f>H88+H91+H100+H102+H103</f>
        <v>67588.1296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109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16" t="s">
        <v>1</v>
      </c>
      <c r="C111" s="417"/>
      <c r="D111" s="417"/>
      <c r="E111" s="417"/>
      <c r="F111" s="417"/>
      <c r="G111" s="417"/>
      <c r="H111" s="417"/>
      <c r="I111" s="417"/>
      <c r="J111" s="417"/>
      <c r="K111" s="418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11" t="s">
        <v>2</v>
      </c>
      <c r="D113" s="412"/>
      <c r="E113" s="411" t="s">
        <v>21</v>
      </c>
      <c r="F113" s="412"/>
      <c r="G113" s="411" t="s">
        <v>22</v>
      </c>
      <c r="H113" s="412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94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3" t="s">
        <v>8</v>
      </c>
      <c r="C120" s="414"/>
      <c r="D120" s="414"/>
      <c r="E120" s="414"/>
      <c r="F120" s="414"/>
      <c r="G120" s="414"/>
      <c r="H120" s="414"/>
      <c r="I120" s="414"/>
      <c r="J120" s="414"/>
      <c r="K120" s="415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40</v>
      </c>
      <c r="F122" s="246" t="str">
        <f>F20</f>
        <v>LANDET KVANTUM T.O.M UKE 40</v>
      </c>
      <c r="G122" s="246" t="str">
        <f>H20</f>
        <v>RESTKVOTER</v>
      </c>
      <c r="H122" s="247" t="str">
        <f>I20</f>
        <v>LANDET KVANTUM T.O.M. UKE 40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3">
        <f>D124+D125+D126</f>
        <v>38273</v>
      </c>
      <c r="E123" s="287">
        <f>E124+E125+E126</f>
        <v>114</v>
      </c>
      <c r="F123" s="287">
        <f>F124+F125+F126</f>
        <v>35087</v>
      </c>
      <c r="G123" s="287">
        <f>G124+G125+G126</f>
        <v>3186</v>
      </c>
      <c r="H123" s="289">
        <f>H124+H125+H126</f>
        <v>35510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51">
        <v>30618</v>
      </c>
      <c r="E124" s="302">
        <v>114</v>
      </c>
      <c r="F124" s="302">
        <v>30305</v>
      </c>
      <c r="G124" s="302">
        <f>D124-F124</f>
        <v>313</v>
      </c>
      <c r="H124" s="306">
        <v>29964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51">
        <v>7155</v>
      </c>
      <c r="E125" s="302"/>
      <c r="F125" s="302">
        <v>4782</v>
      </c>
      <c r="G125" s="302">
        <f>D125-F125</f>
        <v>2373</v>
      </c>
      <c r="H125" s="306">
        <v>5546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52">
        <v>500</v>
      </c>
      <c r="E126" s="303"/>
      <c r="F126" s="303"/>
      <c r="G126" s="303">
        <f>D126-F126</f>
        <v>500</v>
      </c>
      <c r="H126" s="30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55">
        <v>25860</v>
      </c>
      <c r="E127" s="310">
        <v>139</v>
      </c>
      <c r="F127" s="310">
        <v>28903</v>
      </c>
      <c r="G127" s="310">
        <f>D127-F127</f>
        <v>-3043</v>
      </c>
      <c r="H127" s="313">
        <v>27567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45">
        <f>D129+D134+D137</f>
        <v>39307</v>
      </c>
      <c r="E128" s="299">
        <f>E129+E134+E137</f>
        <v>392</v>
      </c>
      <c r="F128" s="299">
        <f>F137+F134+F129</f>
        <v>35953</v>
      </c>
      <c r="G128" s="299">
        <f>D128-F128</f>
        <v>3354</v>
      </c>
      <c r="H128" s="301">
        <f>H129+H134+H137</f>
        <v>33923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56">
        <f>D130+D131+D132+D133</f>
        <v>29480</v>
      </c>
      <c r="E129" s="311">
        <f>E130+E131+E132+E133</f>
        <v>322</v>
      </c>
      <c r="F129" s="311">
        <f>F130+F131+F133+F132</f>
        <v>25699</v>
      </c>
      <c r="G129" s="311">
        <f>G130+G131+G132+G133</f>
        <v>3781</v>
      </c>
      <c r="H129" s="314">
        <f>H130+H131+H132+H133</f>
        <v>25972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43">
        <v>8343</v>
      </c>
      <c r="E130" s="298">
        <v>84</v>
      </c>
      <c r="F130" s="298">
        <v>4205</v>
      </c>
      <c r="G130" s="298">
        <f t="shared" ref="G130:G133" si="2">D130-F130</f>
        <v>4138</v>
      </c>
      <c r="H130" s="300">
        <v>3230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43">
        <v>7665</v>
      </c>
      <c r="E131" s="298">
        <v>62</v>
      </c>
      <c r="F131" s="298">
        <v>7083</v>
      </c>
      <c r="G131" s="298">
        <f t="shared" si="2"/>
        <v>582</v>
      </c>
      <c r="H131" s="300">
        <v>7861</v>
      </c>
      <c r="I131" s="166" t="s">
        <v>106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43">
        <v>7635</v>
      </c>
      <c r="E132" s="298">
        <v>84</v>
      </c>
      <c r="F132" s="298">
        <v>7922</v>
      </c>
      <c r="G132" s="298">
        <f t="shared" si="2"/>
        <v>-287</v>
      </c>
      <c r="H132" s="300">
        <v>8546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43">
        <v>5837</v>
      </c>
      <c r="E133" s="298">
        <v>92</v>
      </c>
      <c r="F133" s="298">
        <v>6489</v>
      </c>
      <c r="G133" s="298">
        <f t="shared" si="2"/>
        <v>-652</v>
      </c>
      <c r="H133" s="300">
        <v>6335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53">
        <f>D135+D136</f>
        <v>4324</v>
      </c>
      <c r="E134" s="304">
        <f>E135</f>
        <v>0</v>
      </c>
      <c r="F134" s="304">
        <f>F135+F136</f>
        <v>5363</v>
      </c>
      <c r="G134" s="304">
        <f>D134-F134</f>
        <v>-1039</v>
      </c>
      <c r="H134" s="308">
        <f>H135+H136</f>
        <v>4305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57">
        <v>3824</v>
      </c>
      <c r="E135" s="312"/>
      <c r="F135" s="312">
        <v>5363</v>
      </c>
      <c r="G135" s="312"/>
      <c r="H135" s="315">
        <v>4305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57">
        <v>500</v>
      </c>
      <c r="E136" s="312"/>
      <c r="F136" s="312"/>
      <c r="G136" s="312"/>
      <c r="H136" s="315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54">
        <v>5503</v>
      </c>
      <c r="E137" s="305">
        <v>70</v>
      </c>
      <c r="F137" s="305">
        <v>4891</v>
      </c>
      <c r="G137" s="305">
        <f>D137-F137</f>
        <v>612</v>
      </c>
      <c r="H137" s="309">
        <v>3646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58">
        <v>160</v>
      </c>
      <c r="E138" s="297">
        <v>1</v>
      </c>
      <c r="F138" s="297">
        <v>6</v>
      </c>
      <c r="G138" s="297">
        <f>D138-F138</f>
        <v>154</v>
      </c>
      <c r="H138" s="292">
        <v>6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4</v>
      </c>
      <c r="F139" s="288">
        <v>2000</v>
      </c>
      <c r="G139" s="288">
        <f>D139-F139</f>
        <v>0</v>
      </c>
      <c r="H139" s="291">
        <v>255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>
        <v>22.756</v>
      </c>
      <c r="G140" s="288">
        <f>D140-F140</f>
        <v>327.24400000000003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30</v>
      </c>
      <c r="F141" s="288">
        <v>207</v>
      </c>
      <c r="G141" s="288">
        <f>D141-F141</f>
        <v>-207</v>
      </c>
      <c r="H141" s="291">
        <v>300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680</v>
      </c>
      <c r="F142" s="253">
        <f>F123+F127+F128+F138+F139+F140+F141</f>
        <v>102178.75599999999</v>
      </c>
      <c r="G142" s="253">
        <f>G123+G127+G128+G138+G139+G140+G141</f>
        <v>3771.2440000000001</v>
      </c>
      <c r="H142" s="250">
        <f>H123+H127+H128+H138+H139+H140+H141</f>
        <v>97915.149000000005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01" t="s">
        <v>2</v>
      </c>
      <c r="D151" s="402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97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40</v>
      </c>
      <c r="F159" s="81" t="str">
        <f>F20</f>
        <v>LANDET KVANTUM T.O.M UKE 40</v>
      </c>
      <c r="G159" s="81" t="str">
        <f>H20</f>
        <v>RESTKVOTER</v>
      </c>
      <c r="H159" s="108" t="str">
        <f>I20</f>
        <v>LANDET KVANTUM T.O.M. UKE 40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258</v>
      </c>
      <c r="F160" s="233">
        <v>18616</v>
      </c>
      <c r="G160" s="233">
        <f>D160-F160</f>
        <v>471</v>
      </c>
      <c r="H160" s="285">
        <v>10401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258</v>
      </c>
      <c r="F163" s="235">
        <f>SUM(F160:F162)</f>
        <v>18624</v>
      </c>
      <c r="G163" s="235">
        <f>D163-F163</f>
        <v>976</v>
      </c>
      <c r="H163" s="262">
        <f>SUM(H160:H162)</f>
        <v>10408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98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8" t="s">
        <v>1</v>
      </c>
      <c r="C166" s="409"/>
      <c r="D166" s="409"/>
      <c r="E166" s="409"/>
      <c r="F166" s="409"/>
      <c r="G166" s="409"/>
      <c r="H166" s="409"/>
      <c r="I166" s="409"/>
      <c r="J166" s="409"/>
      <c r="K166" s="410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1" t="s">
        <v>2</v>
      </c>
      <c r="D168" s="402"/>
      <c r="E168" s="401" t="s">
        <v>61</v>
      </c>
      <c r="F168" s="402"/>
      <c r="G168" s="401" t="s">
        <v>62</v>
      </c>
      <c r="H168" s="402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96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5" t="s">
        <v>8</v>
      </c>
      <c r="C177" s="406"/>
      <c r="D177" s="406"/>
      <c r="E177" s="406"/>
      <c r="F177" s="406"/>
      <c r="G177" s="406"/>
      <c r="H177" s="406"/>
      <c r="I177" s="406"/>
      <c r="J177" s="406"/>
      <c r="K177" s="407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35" t="str">
        <f>E20</f>
        <v>LANDET KVANTUM UKE 40</v>
      </c>
      <c r="F179" s="81" t="str">
        <f>F20</f>
        <v>LANDET KVANTUM T.O.M UKE 40</v>
      </c>
      <c r="G179" s="81" t="str">
        <f>H20</f>
        <v>RESTKVOTER</v>
      </c>
      <c r="H179" s="108" t="str">
        <f>I20</f>
        <v>LANDET KVANTUM T.O.M. UKE 40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8">
        <f>D181+D182+D183+D184+D185</f>
        <v>20233</v>
      </c>
      <c r="E180" s="395">
        <f>E181+E182+E183+E184+E185</f>
        <v>773</v>
      </c>
      <c r="F180" s="395">
        <f>F181+F182+F183+F184+F185</f>
        <v>22536</v>
      </c>
      <c r="G180" s="395">
        <f>G181+G182+G183+G184+G185</f>
        <v>-2303</v>
      </c>
      <c r="H180" s="359">
        <f>H181+H182+H183+H184+H185</f>
        <v>25265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9">
        <v>11120</v>
      </c>
      <c r="E181" s="396">
        <v>348</v>
      </c>
      <c r="F181" s="396">
        <v>14605</v>
      </c>
      <c r="G181" s="396">
        <f t="shared" ref="G181:G187" si="3">D181-F181</f>
        <v>-3485</v>
      </c>
      <c r="H181" s="360">
        <v>19629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9">
        <v>2894</v>
      </c>
      <c r="E182" s="396"/>
      <c r="F182" s="396">
        <v>1936</v>
      </c>
      <c r="G182" s="396">
        <f t="shared" si="3"/>
        <v>958</v>
      </c>
      <c r="H182" s="360">
        <v>2260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9">
        <v>1430</v>
      </c>
      <c r="E183" s="396">
        <v>56</v>
      </c>
      <c r="F183" s="396">
        <v>3024</v>
      </c>
      <c r="G183" s="396">
        <f t="shared" si="3"/>
        <v>-1594</v>
      </c>
      <c r="H183" s="360">
        <v>1629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9">
        <v>4689</v>
      </c>
      <c r="E184" s="396">
        <v>369</v>
      </c>
      <c r="F184" s="396">
        <v>2971</v>
      </c>
      <c r="G184" s="396">
        <f t="shared" si="3"/>
        <v>1718</v>
      </c>
      <c r="H184" s="360">
        <v>1747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0">
        <v>100</v>
      </c>
      <c r="E185" s="397"/>
      <c r="F185" s="397"/>
      <c r="G185" s="397">
        <f t="shared" si="3"/>
        <v>100</v>
      </c>
      <c r="H185" s="361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1">
        <v>5500</v>
      </c>
      <c r="E186" s="398">
        <v>1</v>
      </c>
      <c r="F186" s="398">
        <v>4184</v>
      </c>
      <c r="G186" s="398">
        <f t="shared" si="3"/>
        <v>1316</v>
      </c>
      <c r="H186" s="362">
        <v>2129.5664000000002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8">
        <v>8000</v>
      </c>
      <c r="E187" s="395">
        <v>93</v>
      </c>
      <c r="F187" s="395">
        <v>4003</v>
      </c>
      <c r="G187" s="395">
        <f t="shared" si="3"/>
        <v>3997</v>
      </c>
      <c r="H187" s="359">
        <v>2184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9"/>
      <c r="E188" s="396">
        <v>17</v>
      </c>
      <c r="F188" s="396">
        <v>2168</v>
      </c>
      <c r="G188" s="396"/>
      <c r="H188" s="360">
        <v>444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2"/>
      <c r="E189" s="399">
        <f>E187-E188</f>
        <v>76</v>
      </c>
      <c r="F189" s="399">
        <f>F187-F188</f>
        <v>1835</v>
      </c>
      <c r="G189" s="399"/>
      <c r="H189" s="363">
        <f>H187-H188</f>
        <v>1740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3">
        <v>11</v>
      </c>
      <c r="E190" s="400"/>
      <c r="F190" s="400">
        <v>2.7336999999999998</v>
      </c>
      <c r="G190" s="400">
        <f>D190-F190</f>
        <v>8.2663000000000011</v>
      </c>
      <c r="H190" s="364">
        <v>1.2658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1"/>
      <c r="E191" s="398">
        <v>23</v>
      </c>
      <c r="F191" s="398">
        <v>71</v>
      </c>
      <c r="G191" s="398">
        <f>D191-F191</f>
        <v>-71</v>
      </c>
      <c r="H191" s="362">
        <v>39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4">
        <f>D180+D186+D187+D190</f>
        <v>33744</v>
      </c>
      <c r="E192" s="253">
        <f>E180+E186+E187+E190+E191</f>
        <v>890</v>
      </c>
      <c r="F192" s="253">
        <f>F180+F186+F187+F190+F191</f>
        <v>30796.733700000001</v>
      </c>
      <c r="G192" s="253">
        <f>G180+G186+G187+G190+G191</f>
        <v>2947.2663000000002</v>
      </c>
      <c r="H192" s="250">
        <f>H180+H186+H187+H190+H191</f>
        <v>29618.832200000001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8" t="s">
        <v>1</v>
      </c>
      <c r="C197" s="409"/>
      <c r="D197" s="409"/>
      <c r="E197" s="409"/>
      <c r="F197" s="409"/>
      <c r="G197" s="409"/>
      <c r="H197" s="409"/>
      <c r="I197" s="409"/>
      <c r="J197" s="409"/>
      <c r="K197" s="410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1" t="s">
        <v>2</v>
      </c>
      <c r="D199" s="402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5" t="s">
        <v>8</v>
      </c>
      <c r="C207" s="406"/>
      <c r="D207" s="406"/>
      <c r="E207" s="406"/>
      <c r="F207" s="406"/>
      <c r="G207" s="406"/>
      <c r="H207" s="406"/>
      <c r="I207" s="406"/>
      <c r="J207" s="406"/>
      <c r="K207" s="407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40</v>
      </c>
      <c r="F209" s="81" t="str">
        <f>F20</f>
        <v>LANDET KVANTUM T.O.M UKE 40</v>
      </c>
      <c r="G209" s="81" t="str">
        <f>H20</f>
        <v>RESTKVOTER</v>
      </c>
      <c r="H209" s="108" t="str">
        <f>I20</f>
        <v>LANDET KVANTUM T.O.M. UKE 40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16</v>
      </c>
      <c r="F210" s="233">
        <v>955</v>
      </c>
      <c r="G210" s="233"/>
      <c r="H210" s="285">
        <v>1001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25</v>
      </c>
      <c r="F211" s="233">
        <v>3039</v>
      </c>
      <c r="G211" s="233"/>
      <c r="H211" s="285">
        <v>2279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35</v>
      </c>
      <c r="G213" s="234"/>
      <c r="H213" s="286">
        <v>26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41</v>
      </c>
      <c r="F214" s="235">
        <f>SUM(F210:F213)</f>
        <v>4034.8515000000002</v>
      </c>
      <c r="G214" s="235">
        <f>D214-F214</f>
        <v>1140.1484999999998</v>
      </c>
      <c r="H214" s="262">
        <f>H210+H211+H212+H213</f>
        <v>3307.2323000000001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40
&amp;"-,Normal"&amp;11(iht. motatte landings- og sluttsedler fra fiskesalgslagene; alle tallstørrelser i hele tonn)&amp;R06.10.2015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UKE_40_2015</vt:lpstr>
      <vt:lpstr>UKE_40_2015!Utskriftsområde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2015-10-06T08:38:46Z</cp:lastPrinted>
  <dcterms:created xsi:type="dcterms:W3CDTF">2011-07-06T12:13:20Z</dcterms:created>
  <dcterms:modified xsi:type="dcterms:W3CDTF">2015-10-06T08:50:36Z</dcterms:modified>
</cp:coreProperties>
</file>