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Vedlegg - internett\"/>
    </mc:Choice>
  </mc:AlternateContent>
  <bookViews>
    <workbookView xWindow="0" yWindow="0" windowWidth="28800" windowHeight="13020" tabRatio="413"/>
  </bookViews>
  <sheets>
    <sheet name="UKE_45_2015" sheetId="1" r:id="rId1"/>
  </sheets>
  <definedNames>
    <definedName name="_xlnm.Print_Area" localSheetId="0">UKE_45_2015!$A$1:$L$217</definedName>
    <definedName name="Z_14D440E4_F18A_4F78_9989_38C1B133222D_.wvu.Cols" localSheetId="0" hidden="1">UKE_45_2015!#REF!</definedName>
    <definedName name="Z_14D440E4_F18A_4F78_9989_38C1B133222D_.wvu.PrintArea" localSheetId="0" hidden="1">UKE_45_2015!$B$1:$L$217</definedName>
    <definedName name="Z_14D440E4_F18A_4F78_9989_38C1B133222D_.wvu.Rows" localSheetId="0" hidden="1">UKE_45_2015!$329:$1048576,UKE_45_2015!$218:$328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92" i="1" l="1"/>
  <c r="E91" i="1" s="1"/>
  <c r="F92" i="1"/>
  <c r="F91" i="1" s="1"/>
  <c r="F33" i="1"/>
  <c r="G160" i="1" l="1"/>
  <c r="E25" i="1"/>
  <c r="E32" i="1"/>
  <c r="E24" i="1" s="1"/>
  <c r="F30" i="1" l="1"/>
  <c r="G98" i="1" l="1"/>
  <c r="F32" i="1"/>
  <c r="F34" i="1" l="1"/>
  <c r="F134" i="1" l="1"/>
  <c r="I32" i="1" l="1"/>
  <c r="H134" i="1" l="1"/>
  <c r="G102" i="1" l="1"/>
  <c r="G42" i="1" l="1"/>
  <c r="E134" i="1"/>
  <c r="E21" i="1" l="1"/>
  <c r="E42" i="1" s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7" i="1"/>
  <c r="G96" i="1"/>
  <c r="G95" i="1"/>
  <c r="G94" i="1"/>
  <c r="G93" i="1"/>
  <c r="H92" i="1"/>
  <c r="H91" i="1" s="1"/>
  <c r="D91" i="1"/>
  <c r="G90" i="1"/>
  <c r="G89" i="1"/>
  <c r="H88" i="1"/>
  <c r="F88" i="1"/>
  <c r="F104" i="1" s="1"/>
  <c r="E88" i="1"/>
  <c r="E104" i="1" s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D25" i="1"/>
  <c r="D24" i="1"/>
  <c r="D42" i="1" s="1"/>
  <c r="H23" i="1"/>
  <c r="H22" i="1"/>
  <c r="I21" i="1"/>
  <c r="F21" i="1"/>
  <c r="D21" i="1"/>
  <c r="H14" i="1"/>
  <c r="F14" i="1"/>
  <c r="D14" i="1"/>
  <c r="H104" i="1" l="1"/>
  <c r="F42" i="1"/>
  <c r="G123" i="1"/>
  <c r="D104" i="1"/>
  <c r="I24" i="1"/>
  <c r="I42" i="1" s="1"/>
  <c r="G92" i="1"/>
  <c r="G91" i="1" s="1"/>
  <c r="G88" i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<sst xmlns="http://schemas.openxmlformats.org/spreadsheetml/2006/main" count="232" uniqueCount="116">
  <si>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</si>
  <si>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</si>
  <si>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</si>
  <si>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</si>
  <si>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</si>
  <si>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</si>
  <si>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</si>
  <si>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</si>
  <si>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</si>
  <si>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</si>
  <si>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</si>
  <si>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</si>
  <si>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</si>
  <si>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</si>
  <si>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</si>
  <si>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</si>
  <si>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</si>
  <si>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</si>
  <si>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</si>
  <si>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</si>
  <si>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</si>
  <si>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</si>
  <si>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</si>
  <si>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</si>
  <si>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</si>
  <si>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</si>
  <si>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</si>
  <si>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</si>
  <si>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</si>
  <si>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</si>
  <si>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</si>
  <si>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</si>
  <si>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</si>
  <si>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</si>
  <si>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</si>
  <si>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</si>
  <si>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</si>
  <si>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</si>
  <si>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</si>
  <si>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</si>
  <si>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</si>
  <si>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</si>
  <si>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</si>
  <si>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</si>
  <si>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</si>
  <si>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</si>
  <si>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</si>
  <si>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</si>
  <si>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</si>
  <si>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</si>
  <si>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</si>
  <si>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</si>
  <si>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</si>
  <si>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</si>
  <si>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</si>
  <si>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</si>
  <si>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</si>
  <si>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</si>
  <si>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</si>
  <si>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</si>
  <si>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</si>
  <si>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</si>
  <si>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</si>
  <si>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</si>
  <si>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</si>
  <si>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</si>
  <si>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</si>
  <si>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</si>
  <si>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</si>
  <si>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</si>
  <si>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</si>
  <si>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</si>
  <si>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</si>
  <si>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</si>
  <si>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</si>
  <si>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</si>
  <si>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</si>
  <si>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</si>
  <si>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</si>
  <si>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</si>
  <si>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</si>
  <si>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</si>
  <si>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</si>
  <si>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</si>
  <si>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</si>
  <si>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</si>
  <si>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</si>
  <si>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</si>
  <si>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</si>
  <si>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</si>
  <si>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</si>
  <si>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</si>
  <si>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</si>
  <si>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</si>
  <si>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</si>
  <si>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</si>
  <si>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</si>
  <si>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</si>
  <si>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</si>
  <si>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</si>
  <si>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</si>
  <si>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</si>
  <si>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</si>
  <si>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</si>
  <si>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</si>
  <si>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</si>
  <si>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</si>
  <si>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</si>
  <si>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</si>
  <si>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</si>
  <si>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</si>
  <si>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t>LANDET KVANTUM UKE 45</t>
  </si>
  <si>
    <t>LANDET KVANTUM T.O.M UKE 45</t>
  </si>
  <si>
    <t>LANDET KVANTUM T.O.M. UKE 45 2014</t>
  </si>
  <si>
    <r>
      <t xml:space="preserve">3 </t>
    </r>
    <r>
      <rPr>
        <sz val="9"/>
        <color theme="1"/>
        <rFont val="Calibri"/>
        <family val="2"/>
      </rPr>
      <t>Registrert rekreasjonsfiske utgjør 823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</si>
  <si>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385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</si>
</sst>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1" xfId="0" applyFont="1" applyBorder="1" applyAlignment="1">
      <alignment vertical="center" wrapText="1"/>
    </xf>
    <xf numFmtId="0" fontId="24" fillId="4" borderId="63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2" xfId="1" applyNumberFormat="1" applyFont="1" applyFill="1" applyBorder="1" applyAlignment="1">
      <alignment vertical="center"/>
    </xf>
    <xf numFmtId="3" fontId="23" fillId="0" borderId="60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4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8" fillId="4" borderId="73" xfId="0" applyNumberFormat="1" applyFont="1" applyFill="1" applyBorder="1" applyAlignment="1">
      <alignment vertical="center" wrapText="1"/>
    </xf>
    <xf numFmtId="0" fontId="24" fillId="4" borderId="74" xfId="0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3" fontId="11" fillId="0" borderId="76" xfId="0" applyNumberFormat="1" applyFont="1" applyBorder="1" applyAlignment="1">
      <alignment vertical="center" wrapText="1"/>
    </xf>
    <xf numFmtId="3" fontId="11" fillId="0" borderId="77" xfId="0" applyNumberFormat="1" applyFont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1" fillId="0" borderId="69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11" fillId="0" borderId="81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7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55" fillId="0" borderId="76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" fillId="0" borderId="29" xfId="0" applyNumberFormat="1" applyFont="1" applyBorder="1" applyAlignment="1">
      <alignment vertical="center" wrapText="1"/>
    </xf>
    <xf numFmtId="3" fontId="5" fillId="0" borderId="30" xfId="0" applyNumberFormat="1" applyFont="1" applyBorder="1" applyAlignment="1">
      <alignment vertical="center" wrapText="1"/>
    </xf>
    <xf numFmtId="3" fontId="23" fillId="0" borderId="5" xfId="0" applyNumberFormat="1" applyFont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11" fillId="0" borderId="29" xfId="0" applyNumberFormat="1" applyFont="1" applyFill="1" applyBorder="1" applyAlignment="1">
      <alignment vertical="center" wrapText="1"/>
    </xf>
    <xf numFmtId="3" fontId="12" fillId="0" borderId="29" xfId="0" applyNumberFormat="1" applyFont="1" applyBorder="1" applyAlignment="1">
      <alignment vertical="center" wrapText="1"/>
    </xf>
    <xf numFmtId="3" fontId="55" fillId="0" borderId="29" xfId="0" applyNumberFormat="1" applyFont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3" fontId="23" fillId="0" borderId="6" xfId="0" applyNumberFormat="1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22" fillId="0" borderId="79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77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83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3" xfId="0" applyNumberFormat="1" applyFont="1" applyBorder="1" applyAlignment="1">
      <alignment vertical="center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6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topLeftCell="B1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09" t="s">
        <v>95</v>
      </c>
      <c r="C2" s="410"/>
      <c r="D2" s="410"/>
      <c r="E2" s="410"/>
      <c r="F2" s="410"/>
      <c r="G2" s="410"/>
      <c r="H2" s="410"/>
      <c r="I2" s="410"/>
      <c r="J2" s="410"/>
      <c r="K2" s="411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98"/>
      <c r="C7" s="399"/>
      <c r="D7" s="399"/>
      <c r="E7" s="399"/>
      <c r="F7" s="399"/>
      <c r="G7" s="399"/>
      <c r="H7" s="399"/>
      <c r="I7" s="399"/>
      <c r="J7" s="399"/>
      <c r="K7" s="400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93" t="s">
        <v>2</v>
      </c>
      <c r="D9" s="394"/>
      <c r="E9" s="393" t="s">
        <v>21</v>
      </c>
      <c r="F9" s="394"/>
      <c r="G9" s="393" t="s">
        <v>22</v>
      </c>
      <c r="H9" s="394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85" t="s">
        <v>93</v>
      </c>
      <c r="D16" s="385"/>
      <c r="E16" s="385"/>
      <c r="F16" s="385"/>
      <c r="G16" s="385"/>
      <c r="H16" s="385"/>
      <c r="I16" s="385"/>
      <c r="J16" s="251"/>
      <c r="K16" s="154"/>
      <c r="L16" s="153"/>
    </row>
    <row r="17" spans="1:12" ht="13.5" customHeight="1" thickBot="1" x14ac:dyDescent="0.3">
      <c r="B17" s="155"/>
      <c r="C17" s="386"/>
      <c r="D17" s="386"/>
      <c r="E17" s="386"/>
      <c r="F17" s="386"/>
      <c r="G17" s="386"/>
      <c r="H17" s="386"/>
      <c r="I17" s="386"/>
      <c r="J17" s="252"/>
      <c r="K17" s="157"/>
      <c r="L17" s="146"/>
    </row>
    <row r="18" spans="1:12" ht="17.100000000000001" customHeight="1" x14ac:dyDescent="0.25">
      <c r="B18" s="395" t="s">
        <v>8</v>
      </c>
      <c r="C18" s="396"/>
      <c r="D18" s="396"/>
      <c r="E18" s="396"/>
      <c r="F18" s="396"/>
      <c r="G18" s="396"/>
      <c r="H18" s="396"/>
      <c r="I18" s="396"/>
      <c r="J18" s="396"/>
      <c r="K18" s="397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111</v>
      </c>
      <c r="F20" s="246" t="s">
        <v>112</v>
      </c>
      <c r="G20" s="246" t="s">
        <v>104</v>
      </c>
      <c r="H20" s="246" t="s">
        <v>80</v>
      </c>
      <c r="I20" s="247" t="s">
        <v>113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3">
        <f>D23+D22</f>
        <v>130677</v>
      </c>
      <c r="E21" s="306">
        <f>E23+E22</f>
        <v>782.70709999999997</v>
      </c>
      <c r="F21" s="306">
        <f>F22+F23</f>
        <v>93022.271299999993</v>
      </c>
      <c r="G21" s="306"/>
      <c r="H21" s="306">
        <f>H23+H22</f>
        <v>37654.7287</v>
      </c>
      <c r="I21" s="311">
        <f>I23+I22</f>
        <v>124041.7406</v>
      </c>
      <c r="J21" s="323"/>
      <c r="K21" s="158"/>
      <c r="L21" s="189"/>
    </row>
    <row r="22" spans="1:12" ht="14.1" customHeight="1" x14ac:dyDescent="0.25">
      <c r="B22" s="147"/>
      <c r="C22" s="213" t="s">
        <v>12</v>
      </c>
      <c r="D22" s="334">
        <v>129927</v>
      </c>
      <c r="E22" s="307">
        <v>782.70709999999997</v>
      </c>
      <c r="F22" s="307">
        <v>91966.923699999999</v>
      </c>
      <c r="G22" s="307"/>
      <c r="H22" s="307">
        <f>D22-F22</f>
        <v>37960.076300000001</v>
      </c>
      <c r="I22" s="319">
        <v>123069.5665</v>
      </c>
      <c r="J22" s="324"/>
      <c r="K22" s="158"/>
      <c r="L22" s="189"/>
    </row>
    <row r="23" spans="1:12" ht="14.1" customHeight="1" thickBot="1" x14ac:dyDescent="0.3">
      <c r="B23" s="147"/>
      <c r="C23" s="214" t="s">
        <v>11</v>
      </c>
      <c r="D23" s="335">
        <v>750</v>
      </c>
      <c r="E23" s="308"/>
      <c r="F23" s="308">
        <v>1055.3476000000001</v>
      </c>
      <c r="G23" s="308"/>
      <c r="H23" s="308">
        <f>D23-F23</f>
        <v>-305.34760000000006</v>
      </c>
      <c r="I23" s="320">
        <v>972.17409999999995</v>
      </c>
      <c r="J23" s="324"/>
      <c r="K23" s="158"/>
      <c r="L23" s="189"/>
    </row>
    <row r="24" spans="1:12" ht="14.1" customHeight="1" x14ac:dyDescent="0.25">
      <c r="B24" s="147"/>
      <c r="C24" s="212" t="s">
        <v>18</v>
      </c>
      <c r="D24" s="333">
        <f>D32+D31+D25</f>
        <v>265314</v>
      </c>
      <c r="E24" s="306">
        <f>E32+E31+E25</f>
        <v>898.70140000000004</v>
      </c>
      <c r="F24" s="306">
        <f>F25+F31+F32</f>
        <v>257985.27975000002</v>
      </c>
      <c r="G24" s="306"/>
      <c r="H24" s="306">
        <f>H25+H31+H32</f>
        <v>7328.7202499999985</v>
      </c>
      <c r="I24" s="311">
        <f>I25+I31+I32</f>
        <v>292633.14425000001</v>
      </c>
      <c r="J24" s="323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36">
        <f>D26+D27+D28+D29+D30</f>
        <v>206112</v>
      </c>
      <c r="E25" s="309">
        <f>E26+E27+E28+E29</f>
        <v>689.89</v>
      </c>
      <c r="F25" s="309">
        <f>F26+F27+F28+F29</f>
        <v>208514.42925000002</v>
      </c>
      <c r="G25" s="309"/>
      <c r="H25" s="309">
        <f>H26+H27+H28+H29+H30</f>
        <v>-2402.429250000001</v>
      </c>
      <c r="I25" s="312">
        <f>I26+I27+I28+I29+I30</f>
        <v>233899.83115000001</v>
      </c>
      <c r="J25" s="325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37">
        <v>52744</v>
      </c>
      <c r="E26" s="294">
        <v>126.37869999999999</v>
      </c>
      <c r="F26" s="294">
        <v>63209.913999999997</v>
      </c>
      <c r="G26" s="294">
        <v>5006</v>
      </c>
      <c r="H26" s="294">
        <f>D26-F26+G26</f>
        <v>-5459.913999999997</v>
      </c>
      <c r="I26" s="296">
        <v>73027.175950000004</v>
      </c>
      <c r="J26" s="326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37">
        <v>50440</v>
      </c>
      <c r="E27" s="294">
        <v>288.69119999999998</v>
      </c>
      <c r="F27" s="294">
        <v>55375.342199999999</v>
      </c>
      <c r="G27" s="294">
        <v>4617</v>
      </c>
      <c r="H27" s="294">
        <f>D27-F27+G27</f>
        <v>-318.34219999999914</v>
      </c>
      <c r="I27" s="296">
        <v>61066.268300000003</v>
      </c>
      <c r="J27" s="326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37">
        <v>51365</v>
      </c>
      <c r="E28" s="294">
        <v>195.69919999999999</v>
      </c>
      <c r="F28" s="294">
        <v>52567.054150000004</v>
      </c>
      <c r="G28" s="294">
        <v>4974</v>
      </c>
      <c r="H28" s="294">
        <f>D28-F28+G28</f>
        <v>3771.9458499999964</v>
      </c>
      <c r="I28" s="296">
        <v>60393.975700000003</v>
      </c>
      <c r="J28" s="326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37">
        <v>34363</v>
      </c>
      <c r="E29" s="294">
        <v>79.120900000000006</v>
      </c>
      <c r="F29" s="294">
        <v>37362.118900000001</v>
      </c>
      <c r="G29" s="294">
        <v>3214</v>
      </c>
      <c r="H29" s="294">
        <f>D29-F29+G29</f>
        <v>214.8810999999987</v>
      </c>
      <c r="I29" s="296">
        <v>39412.411200000002</v>
      </c>
      <c r="J29" s="326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37">
        <v>17200</v>
      </c>
      <c r="E30" s="294">
        <v>424</v>
      </c>
      <c r="F30" s="294">
        <f>G26+G27+G28+G29</f>
        <v>17811</v>
      </c>
      <c r="G30" s="294"/>
      <c r="H30" s="294">
        <f>D30-F30</f>
        <v>-611</v>
      </c>
      <c r="I30" s="296"/>
      <c r="J30" s="326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36">
        <v>33987</v>
      </c>
      <c r="E31" s="309">
        <v>164.19900000000001</v>
      </c>
      <c r="F31" s="309">
        <v>24007.4444</v>
      </c>
      <c r="G31" s="309"/>
      <c r="H31" s="309">
        <f>D31-F31</f>
        <v>9979.5555999999997</v>
      </c>
      <c r="I31" s="312">
        <v>27371.205900000001</v>
      </c>
      <c r="J31" s="325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36">
        <f>D33+D34</f>
        <v>25215</v>
      </c>
      <c r="E32" s="309">
        <f>E33</f>
        <v>44.612400000000001</v>
      </c>
      <c r="F32" s="309">
        <f>F33</f>
        <v>25463.4061</v>
      </c>
      <c r="G32" s="309"/>
      <c r="H32" s="309">
        <f>H33+H34</f>
        <v>-248.40610000000015</v>
      </c>
      <c r="I32" s="312">
        <f>I33</f>
        <v>31362.107199999999</v>
      </c>
      <c r="J32" s="325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37">
        <v>23115</v>
      </c>
      <c r="E33" s="294">
        <v>44.612400000000001</v>
      </c>
      <c r="F33" s="294">
        <f>25939.4061-F37</f>
        <v>25463.4061</v>
      </c>
      <c r="G33" s="294">
        <v>2077</v>
      </c>
      <c r="H33" s="294">
        <f>D33-F33+G33</f>
        <v>-271.40610000000015</v>
      </c>
      <c r="I33" s="296">
        <v>31362.107199999999</v>
      </c>
      <c r="J33" s="326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38">
        <v>2100</v>
      </c>
      <c r="E34" s="310">
        <v>31</v>
      </c>
      <c r="F34" s="310">
        <f>G33</f>
        <v>2077</v>
      </c>
      <c r="G34" s="310"/>
      <c r="H34" s="310">
        <f t="shared" ref="H34:H40" si="0">D34-F34</f>
        <v>23</v>
      </c>
      <c r="I34" s="313"/>
      <c r="J34" s="326"/>
      <c r="K34" s="158"/>
      <c r="L34" s="189"/>
    </row>
    <row r="35" spans="1:12" ht="15.75" customHeight="1" thickBot="1" x14ac:dyDescent="0.3">
      <c r="B35" s="147"/>
      <c r="C35" s="218" t="s">
        <v>99</v>
      </c>
      <c r="D35" s="339">
        <v>4000</v>
      </c>
      <c r="E35" s="295">
        <v>1.9350000000000001</v>
      </c>
      <c r="F35" s="295">
        <v>2879.2434499999999</v>
      </c>
      <c r="G35" s="295"/>
      <c r="H35" s="295">
        <f>D35-F35</f>
        <v>1120.7565500000001</v>
      </c>
      <c r="I35" s="297">
        <v>1931.0383999999999</v>
      </c>
      <c r="J35" s="323"/>
      <c r="K35" s="158"/>
      <c r="L35" s="189"/>
    </row>
    <row r="36" spans="1:12" ht="14.1" customHeight="1" thickBot="1" x14ac:dyDescent="0.3">
      <c r="B36" s="147"/>
      <c r="C36" s="218" t="s">
        <v>13</v>
      </c>
      <c r="D36" s="339">
        <v>749</v>
      </c>
      <c r="E36" s="295"/>
      <c r="F36" s="295">
        <v>248.06190000000001</v>
      </c>
      <c r="G36" s="295"/>
      <c r="H36" s="295">
        <f t="shared" si="0"/>
        <v>500.93809999999996</v>
      </c>
      <c r="I36" s="297">
        <v>179.91460000000001</v>
      </c>
      <c r="J36" s="323"/>
      <c r="K36" s="158"/>
      <c r="L36" s="189"/>
    </row>
    <row r="37" spans="1:12" ht="17.25" customHeight="1" thickBot="1" x14ac:dyDescent="0.3">
      <c r="B37" s="147"/>
      <c r="C37" s="218" t="s">
        <v>100</v>
      </c>
      <c r="D37" s="339">
        <v>3000</v>
      </c>
      <c r="E37" s="295">
        <v>6</v>
      </c>
      <c r="F37" s="295">
        <v>476</v>
      </c>
      <c r="G37" s="295"/>
      <c r="H37" s="295">
        <f>D37-F37</f>
        <v>2524</v>
      </c>
      <c r="I37" s="297"/>
      <c r="J37" s="323"/>
      <c r="K37" s="158"/>
      <c r="L37" s="189"/>
    </row>
    <row r="38" spans="1:12" ht="17.25" customHeight="1" thickBot="1" x14ac:dyDescent="0.3">
      <c r="B38" s="147"/>
      <c r="C38" s="218" t="s">
        <v>101</v>
      </c>
      <c r="D38" s="339">
        <v>7000</v>
      </c>
      <c r="E38" s="295">
        <v>7.0315000000000003</v>
      </c>
      <c r="F38" s="295">
        <v>7000</v>
      </c>
      <c r="G38" s="295"/>
      <c r="H38" s="295">
        <f t="shared" si="0"/>
        <v>0</v>
      </c>
      <c r="I38" s="297">
        <v>1022.3033</v>
      </c>
      <c r="J38" s="323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39">
        <v>500</v>
      </c>
      <c r="E39" s="295"/>
      <c r="F39" s="295">
        <v>370</v>
      </c>
      <c r="G39" s="295"/>
      <c r="H39" s="295">
        <f t="shared" si="0"/>
        <v>130</v>
      </c>
      <c r="I39" s="297"/>
      <c r="J39" s="323"/>
      <c r="K39" s="158"/>
      <c r="L39" s="189"/>
    </row>
    <row r="40" spans="1:12" ht="17.25" customHeight="1" thickBot="1" x14ac:dyDescent="0.3">
      <c r="B40" s="147"/>
      <c r="C40" s="218" t="s">
        <v>102</v>
      </c>
      <c r="D40" s="339">
        <v>3680</v>
      </c>
      <c r="E40" s="295"/>
      <c r="F40" s="295"/>
      <c r="G40" s="295"/>
      <c r="H40" s="295">
        <f t="shared" si="0"/>
        <v>3680</v>
      </c>
      <c r="I40" s="297"/>
      <c r="J40" s="323"/>
      <c r="K40" s="158"/>
      <c r="L40" s="189"/>
    </row>
    <row r="41" spans="1:12" ht="14.1" customHeight="1" thickBot="1" x14ac:dyDescent="0.3">
      <c r="B41" s="147"/>
      <c r="C41" s="184" t="s">
        <v>14</v>
      </c>
      <c r="D41" s="339"/>
      <c r="E41" s="295"/>
      <c r="F41" s="295"/>
      <c r="G41" s="295"/>
      <c r="H41" s="295">
        <f>D41-F41</f>
        <v>0</v>
      </c>
      <c r="I41" s="297">
        <v>626.18534999992698</v>
      </c>
      <c r="J41" s="323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1696.375</v>
      </c>
      <c r="F42" s="249">
        <f>F21+F24+F35+F36+F37+F38+F39+F40+F41</f>
        <v>361980.85639999999</v>
      </c>
      <c r="G42" s="249">
        <f>G26+G27+G28+G29+G33</f>
        <v>19888</v>
      </c>
      <c r="H42" s="249">
        <f>H21+H24+H35+H36+H37+H38+H39+H40+H41</f>
        <v>52939.143599999996</v>
      </c>
      <c r="I42" s="250">
        <f>I21+I24+I35+I36+I37+I38+I39+I40+I41</f>
        <v>420434.32650000002</v>
      </c>
      <c r="J42" s="327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105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114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103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98" t="s">
        <v>1</v>
      </c>
      <c r="C50" s="399"/>
      <c r="D50" s="399"/>
      <c r="E50" s="399"/>
      <c r="F50" s="399"/>
      <c r="G50" s="399"/>
      <c r="H50" s="399"/>
      <c r="I50" s="399"/>
      <c r="J50" s="399"/>
      <c r="K50" s="400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83" t="s">
        <v>2</v>
      </c>
      <c r="D52" s="384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5" t="s">
        <v>8</v>
      </c>
      <c r="C58" s="396"/>
      <c r="D58" s="396"/>
      <c r="E58" s="396"/>
      <c r="F58" s="396"/>
      <c r="G58" s="396"/>
      <c r="H58" s="396"/>
      <c r="I58" s="396"/>
      <c r="J58" s="396"/>
      <c r="K58" s="397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45</v>
      </c>
      <c r="F59" s="246" t="str">
        <f>F20</f>
        <v>LANDET KVANTUM T.O.M UKE 45</v>
      </c>
      <c r="G59" s="246" t="str">
        <f>H20</f>
        <v>RESTKVOTER</v>
      </c>
      <c r="H59" s="247" t="str">
        <f>I20</f>
        <v>LANDET KVANTUM T.O.M. UKE 45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02"/>
      <c r="E60" s="340">
        <v>4.4558</v>
      </c>
      <c r="F60" s="340">
        <v>1636.4290000000001</v>
      </c>
      <c r="G60" s="407"/>
      <c r="H60" s="341">
        <v>1646.8552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03"/>
      <c r="E61" s="340"/>
      <c r="F61" s="340">
        <v>1195.3894</v>
      </c>
      <c r="G61" s="407"/>
      <c r="H61" s="341">
        <v>1152.5492999999999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04"/>
      <c r="E62" s="340">
        <v>0</v>
      </c>
      <c r="F62" s="340">
        <v>104.73139999999999</v>
      </c>
      <c r="G62" s="408"/>
      <c r="H62" s="341">
        <v>137.59719999999999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29">
        <v>5700</v>
      </c>
      <c r="E63" s="287">
        <f>SUM(E64:E66)</f>
        <v>0.58079999999999998</v>
      </c>
      <c r="F63" s="287">
        <f>F64+F65+F66</f>
        <v>5871.6444999999994</v>
      </c>
      <c r="G63" s="287">
        <f>D63-F63</f>
        <v>-171.64449999999943</v>
      </c>
      <c r="H63" s="289">
        <f>H64+H65+H66</f>
        <v>5674.0835000000006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17"/>
      <c r="E64" s="321"/>
      <c r="F64" s="321">
        <v>2350.4227999999998</v>
      </c>
      <c r="G64" s="321"/>
      <c r="H64" s="342">
        <v>2384.7224999999999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17"/>
      <c r="E65" s="321"/>
      <c r="F65" s="321">
        <v>2423.9587000000001</v>
      </c>
      <c r="G65" s="321"/>
      <c r="H65" s="342">
        <v>2423.0014999999999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16" t="s">
        <v>41</v>
      </c>
      <c r="D66" s="318"/>
      <c r="E66" s="322">
        <v>0.58079999999999998</v>
      </c>
      <c r="F66" s="322">
        <v>1097.2629999999999</v>
      </c>
      <c r="G66" s="322"/>
      <c r="H66" s="343">
        <v>866.35950000000003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28">
        <v>123</v>
      </c>
      <c r="E67" s="288"/>
      <c r="F67" s="288">
        <v>4.4802</v>
      </c>
      <c r="G67" s="288">
        <f>D67-F67</f>
        <v>118.5198</v>
      </c>
      <c r="H67" s="290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328"/>
      <c r="E68" s="288"/>
      <c r="F68" s="288">
        <v>237.04210000000057</v>
      </c>
      <c r="G68" s="288"/>
      <c r="H68" s="290">
        <v>188.77409999999873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1">
        <v>9675</v>
      </c>
      <c r="E69" s="253">
        <f>E60+E61+E62+E63+E67+E68</f>
        <v>5.0366</v>
      </c>
      <c r="F69" s="253">
        <f>F60+F61+F62+F63+F67+F68</f>
        <v>9049.7165999999997</v>
      </c>
      <c r="G69" s="253">
        <f>D69-F69</f>
        <v>625.28340000000026</v>
      </c>
      <c r="H69" s="263">
        <f>H60+H61+H62+H63+H67+H68</f>
        <v>8800.8209000000006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05"/>
      <c r="D70" s="405"/>
      <c r="E70" s="405"/>
      <c r="F70" s="292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98" t="s">
        <v>1</v>
      </c>
      <c r="C75" s="399"/>
      <c r="D75" s="399"/>
      <c r="E75" s="399"/>
      <c r="F75" s="399"/>
      <c r="G75" s="399"/>
      <c r="H75" s="399"/>
      <c r="I75" s="399"/>
      <c r="J75" s="399"/>
      <c r="K75" s="400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93" t="s">
        <v>2</v>
      </c>
      <c r="D77" s="394"/>
      <c r="E77" s="393" t="s">
        <v>21</v>
      </c>
      <c r="F77" s="401"/>
      <c r="G77" s="393" t="s">
        <v>22</v>
      </c>
      <c r="H77" s="394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107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06" t="s">
        <v>108</v>
      </c>
      <c r="D83" s="406"/>
      <c r="E83" s="406"/>
      <c r="F83" s="406"/>
      <c r="G83" s="406"/>
      <c r="H83" s="406"/>
      <c r="I83" s="254"/>
      <c r="J83" s="146"/>
      <c r="K83" s="148"/>
      <c r="L83" s="146"/>
    </row>
    <row r="84" spans="1:12" ht="6" customHeight="1" thickBot="1" x14ac:dyDescent="0.3">
      <c r="B84" s="147"/>
      <c r="C84" s="406"/>
      <c r="D84" s="406"/>
      <c r="E84" s="406"/>
      <c r="F84" s="406"/>
      <c r="G84" s="406"/>
      <c r="H84" s="406"/>
      <c r="I84" s="146"/>
      <c r="J84" s="146"/>
      <c r="K84" s="148"/>
      <c r="L84" s="146"/>
    </row>
    <row r="85" spans="1:12" ht="14.1" customHeight="1" x14ac:dyDescent="0.25">
      <c r="B85" s="395" t="s">
        <v>8</v>
      </c>
      <c r="C85" s="396"/>
      <c r="D85" s="396"/>
      <c r="E85" s="396"/>
      <c r="F85" s="396"/>
      <c r="G85" s="396"/>
      <c r="H85" s="396"/>
      <c r="I85" s="396"/>
      <c r="J85" s="396"/>
      <c r="K85" s="397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45</v>
      </c>
      <c r="F87" s="246" t="str">
        <f>F20</f>
        <v>LANDET KVANTUM T.O.M UKE 45</v>
      </c>
      <c r="G87" s="246" t="str">
        <f>H20</f>
        <v>RESTKVOTER</v>
      </c>
      <c r="H87" s="247" t="str">
        <f>I20</f>
        <v>LANDET KVANTUM T.O.M. UKE 45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29">
        <f>D90+D89</f>
        <v>41864</v>
      </c>
      <c r="E88" s="287">
        <f>E90+E89</f>
        <v>268.88229999999999</v>
      </c>
      <c r="F88" s="287">
        <f>F89+F90</f>
        <v>31384.6083</v>
      </c>
      <c r="G88" s="287">
        <f>G89+G90</f>
        <v>10479.391700000002</v>
      </c>
      <c r="H88" s="289">
        <f>H89+H90</f>
        <v>27544.361700000001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44">
        <v>41114</v>
      </c>
      <c r="E89" s="298">
        <v>268.76049999999998</v>
      </c>
      <c r="F89" s="298">
        <v>30735.915799999999</v>
      </c>
      <c r="G89" s="298">
        <f>D89-F89</f>
        <v>10378.084200000001</v>
      </c>
      <c r="H89" s="302">
        <v>26965.292300000001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45">
        <v>750</v>
      </c>
      <c r="E90" s="299">
        <v>0.12180000000000001</v>
      </c>
      <c r="F90" s="299">
        <v>648.6925</v>
      </c>
      <c r="G90" s="299">
        <f>D90-F90</f>
        <v>101.3075</v>
      </c>
      <c r="H90" s="303">
        <v>579.06939999999997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46">
        <f>D92+D98+D99</f>
        <v>68305</v>
      </c>
      <c r="E91" s="330">
        <f>E92+E98+E99</f>
        <v>531.74080000000004</v>
      </c>
      <c r="F91" s="330">
        <f>F92+F98+F99</f>
        <v>47578.846400000002</v>
      </c>
      <c r="G91" s="330">
        <f>G92+G98+G99</f>
        <v>20726.153600000001</v>
      </c>
      <c r="H91" s="331">
        <f>H92+H98+H99</f>
        <v>51071.621399999989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47">
        <f>D93+D94+D95+D96+D97</f>
        <v>50546</v>
      </c>
      <c r="E92" s="300">
        <f>E93+E94+E95+E96+E97</f>
        <v>467.21420000000001</v>
      </c>
      <c r="F92" s="300">
        <f>F93+F94+F95+F96+F97</f>
        <v>36614.787700000001</v>
      </c>
      <c r="G92" s="300">
        <f>G93+G94+G95+G96+G97</f>
        <v>13931.212299999999</v>
      </c>
      <c r="H92" s="304">
        <f>H93+H94+H96+H97</f>
        <v>41669.048899999994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37">
        <v>12174</v>
      </c>
      <c r="E93" s="294">
        <v>110.56440000000001</v>
      </c>
      <c r="F93" s="294">
        <v>7619.4744000000001</v>
      </c>
      <c r="G93" s="294">
        <f>D93-F93</f>
        <v>4554.5255999999999</v>
      </c>
      <c r="H93" s="296">
        <v>8616.0751999999993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37">
        <v>11222</v>
      </c>
      <c r="E94" s="294">
        <v>70.897999999999996</v>
      </c>
      <c r="F94" s="294">
        <v>10085.837600000001</v>
      </c>
      <c r="G94" s="294">
        <f t="shared" ref="G94:G100" si="1">D94-F94</f>
        <v>1136.1623999999993</v>
      </c>
      <c r="H94" s="296">
        <v>11022.853499999999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37">
        <v>4000</v>
      </c>
      <c r="E95" s="294">
        <v>161</v>
      </c>
      <c r="F95" s="294">
        <v>1726</v>
      </c>
      <c r="G95" s="294">
        <f>D95-F95</f>
        <v>2274</v>
      </c>
      <c r="H95" s="296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37">
        <v>14911</v>
      </c>
      <c r="E96" s="294">
        <v>116.6497</v>
      </c>
      <c r="F96" s="294">
        <v>10549.2066</v>
      </c>
      <c r="G96" s="294">
        <f t="shared" si="1"/>
        <v>4361.7934000000005</v>
      </c>
      <c r="H96" s="296">
        <v>13451.323700000001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37">
        <v>8239</v>
      </c>
      <c r="E97" s="294">
        <v>8.1021000000000001</v>
      </c>
      <c r="F97" s="294">
        <v>6634.2691000000004</v>
      </c>
      <c r="G97" s="294">
        <f t="shared" si="1"/>
        <v>1604.7308999999996</v>
      </c>
      <c r="H97" s="296">
        <v>8578.7965000000004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47">
        <v>12295</v>
      </c>
      <c r="E98" s="300"/>
      <c r="F98" s="300">
        <v>7482.4409999999998</v>
      </c>
      <c r="G98" s="300">
        <f t="shared" si="1"/>
        <v>4812.5590000000002</v>
      </c>
      <c r="H98" s="304">
        <v>7481.0758999999998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48">
        <v>5464</v>
      </c>
      <c r="E99" s="301">
        <v>64.526600000000002</v>
      </c>
      <c r="F99" s="301">
        <v>3481.6176999999998</v>
      </c>
      <c r="G99" s="301">
        <f t="shared" si="1"/>
        <v>1982.3823000000002</v>
      </c>
      <c r="H99" s="305">
        <v>1921.4965999999999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28">
        <v>548</v>
      </c>
      <c r="E100" s="288"/>
      <c r="F100" s="288">
        <v>35.603000000000002</v>
      </c>
      <c r="G100" s="288">
        <f t="shared" si="1"/>
        <v>512.39700000000005</v>
      </c>
      <c r="H100" s="290">
        <v>215.87739999999999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39">
        <v>930</v>
      </c>
      <c r="E101" s="295"/>
      <c r="F101" s="295"/>
      <c r="G101" s="295">
        <f>D101-F101</f>
        <v>930</v>
      </c>
      <c r="H101" s="297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28">
        <v>300</v>
      </c>
      <c r="E102" s="288">
        <v>1</v>
      </c>
      <c r="F102" s="288">
        <v>300</v>
      </c>
      <c r="G102" s="288">
        <f>D102-F102</f>
        <v>0</v>
      </c>
      <c r="H102" s="290">
        <v>52.648800000000001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3" t="s">
        <v>14</v>
      </c>
      <c r="D103" s="328"/>
      <c r="E103" s="288"/>
      <c r="F103" s="288"/>
      <c r="G103" s="288">
        <f>D103-F103</f>
        <v>0</v>
      </c>
      <c r="H103" s="290">
        <v>20.409799999993993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1">
        <f>D88+D91+D100+D101+D102+D103</f>
        <v>111947</v>
      </c>
      <c r="E104" s="314">
        <f>E88+E91+E100+E102+E103</f>
        <v>801.62310000000002</v>
      </c>
      <c r="F104" s="314">
        <f>F88+F91+F100+F102+F103</f>
        <v>79299.057700000005</v>
      </c>
      <c r="G104" s="314">
        <f>G88+G91+G100+G101+G102+G103</f>
        <v>32647.942300000006</v>
      </c>
      <c r="H104" s="250">
        <f>H88+H91+H100+H102+H103</f>
        <v>78904.91909999997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109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201" t="s">
        <v>86</v>
      </c>
      <c r="D107" s="259"/>
      <c r="E107" s="259"/>
      <c r="F107" s="332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110</v>
      </c>
      <c r="D108" s="258"/>
      <c r="E108" s="258"/>
      <c r="F108" s="258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98" t="s">
        <v>1</v>
      </c>
      <c r="C111" s="399"/>
      <c r="D111" s="399"/>
      <c r="E111" s="399"/>
      <c r="F111" s="399"/>
      <c r="G111" s="399"/>
      <c r="H111" s="399"/>
      <c r="I111" s="399"/>
      <c r="J111" s="399"/>
      <c r="K111" s="400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3" t="s">
        <v>2</v>
      </c>
      <c r="D113" s="394"/>
      <c r="E113" s="393" t="s">
        <v>21</v>
      </c>
      <c r="F113" s="394"/>
      <c r="G113" s="393" t="s">
        <v>22</v>
      </c>
      <c r="H113" s="394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94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5" t="s">
        <v>8</v>
      </c>
      <c r="C120" s="396"/>
      <c r="D120" s="396"/>
      <c r="E120" s="396"/>
      <c r="F120" s="396"/>
      <c r="G120" s="396"/>
      <c r="H120" s="396"/>
      <c r="I120" s="396"/>
      <c r="J120" s="396"/>
      <c r="K120" s="397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45</v>
      </c>
      <c r="F122" s="246" t="str">
        <f>F20</f>
        <v>LANDET KVANTUM T.O.M UKE 45</v>
      </c>
      <c r="G122" s="246" t="str">
        <f>H20</f>
        <v>RESTKVOTER</v>
      </c>
      <c r="H122" s="247" t="str">
        <f>I20</f>
        <v>LANDET KVANTUM T.O.M. UKE 45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29">
        <f>D124+D125+D126</f>
        <v>38273</v>
      </c>
      <c r="E123" s="329">
        <f>E124+E125+E126</f>
        <v>51.270499999999998</v>
      </c>
      <c r="F123" s="329">
        <f>F124+F125+F126</f>
        <v>36960.181400000001</v>
      </c>
      <c r="G123" s="329">
        <f>G124+G125+G126</f>
        <v>1312.8186000000014</v>
      </c>
      <c r="H123" s="353">
        <f>H124+H125+H126</f>
        <v>37097.916600000004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44">
        <v>30618</v>
      </c>
      <c r="E124" s="344">
        <v>39.872399999999999</v>
      </c>
      <c r="F124" s="344">
        <v>31960.578699999998</v>
      </c>
      <c r="G124" s="344">
        <f>D124-F124</f>
        <v>-1342.5786999999982</v>
      </c>
      <c r="H124" s="354">
        <v>31277.289100000002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44">
        <v>7155</v>
      </c>
      <c r="E125" s="344">
        <v>11.398099999999999</v>
      </c>
      <c r="F125" s="344">
        <v>4999.6027000000004</v>
      </c>
      <c r="G125" s="344">
        <f>D125-F125</f>
        <v>2155.3972999999996</v>
      </c>
      <c r="H125" s="354">
        <v>5820.6274999999996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45">
        <v>500</v>
      </c>
      <c r="E126" s="345"/>
      <c r="F126" s="345"/>
      <c r="G126" s="345">
        <f>D126-F126</f>
        <v>500</v>
      </c>
      <c r="H126" s="355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49">
        <v>25860</v>
      </c>
      <c r="E127" s="349">
        <v>119.483</v>
      </c>
      <c r="F127" s="349">
        <v>29664.8665</v>
      </c>
      <c r="G127" s="349">
        <f>D127-F127</f>
        <v>-3804.8665000000001</v>
      </c>
      <c r="H127" s="356">
        <v>28554.217199999999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39">
        <f>D129+D134+D137</f>
        <v>39307</v>
      </c>
      <c r="E128" s="339">
        <f>E129+E134+E137</f>
        <v>1207.5335999999998</v>
      </c>
      <c r="F128" s="339">
        <f>F137+F134+F129</f>
        <v>41489.418799999999</v>
      </c>
      <c r="G128" s="339">
        <f>D128-F128</f>
        <v>-2182.4187999999995</v>
      </c>
      <c r="H128" s="357">
        <f>H129+H134+H137</f>
        <v>39464.440300000002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50">
        <f>D130+D131+D132+D133</f>
        <v>29480</v>
      </c>
      <c r="E129" s="350">
        <f>E130+E131+E132+E133</f>
        <v>1101.4814999999999</v>
      </c>
      <c r="F129" s="350">
        <f>F130+F131+F133+F132</f>
        <v>30597.6525</v>
      </c>
      <c r="G129" s="350">
        <f>G130+G131+G132+G133</f>
        <v>-1117.6525000000001</v>
      </c>
      <c r="H129" s="358">
        <f>H130+H131+H132+H133</f>
        <v>30832.043300000001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37">
        <v>8343</v>
      </c>
      <c r="E130" s="337">
        <v>155.70599999999999</v>
      </c>
      <c r="F130" s="337">
        <v>5166.9102000000003</v>
      </c>
      <c r="G130" s="337">
        <f t="shared" ref="G130:G133" si="2">D130-F130</f>
        <v>3176.0897999999997</v>
      </c>
      <c r="H130" s="359">
        <v>4064.1853999999998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37">
        <v>7665</v>
      </c>
      <c r="E131" s="337">
        <v>243.46530000000001</v>
      </c>
      <c r="F131" s="337">
        <v>8095.4603999999999</v>
      </c>
      <c r="G131" s="337">
        <f t="shared" si="2"/>
        <v>-430.46039999999994</v>
      </c>
      <c r="H131" s="359">
        <v>9222.5686000000005</v>
      </c>
      <c r="I131" s="166" t="s">
        <v>106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37">
        <v>7635</v>
      </c>
      <c r="E132" s="337">
        <v>521.51679999999999</v>
      </c>
      <c r="F132" s="337">
        <v>9659.0532999999996</v>
      </c>
      <c r="G132" s="337">
        <f t="shared" si="2"/>
        <v>-2024.0532999999996</v>
      </c>
      <c r="H132" s="359">
        <v>10108.3747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37">
        <v>5837</v>
      </c>
      <c r="E133" s="337">
        <v>180.79339999999999</v>
      </c>
      <c r="F133" s="337">
        <v>7676.2286000000004</v>
      </c>
      <c r="G133" s="337">
        <f t="shared" si="2"/>
        <v>-1839.2286000000004</v>
      </c>
      <c r="H133" s="359">
        <v>7436.9146000000001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47">
        <f>D135+D136</f>
        <v>4324</v>
      </c>
      <c r="E134" s="347">
        <f>E135</f>
        <v>0</v>
      </c>
      <c r="F134" s="347">
        <f>F135+F136</f>
        <v>5368.9040999999997</v>
      </c>
      <c r="G134" s="347">
        <f>D134-F134</f>
        <v>-1044.9040999999997</v>
      </c>
      <c r="H134" s="360">
        <f>H135+H136</f>
        <v>4335.8595999999998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51">
        <v>3824</v>
      </c>
      <c r="E135" s="351"/>
      <c r="F135" s="351">
        <v>5368.9040999999997</v>
      </c>
      <c r="G135" s="351"/>
      <c r="H135" s="361">
        <v>4335.8595999999998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51">
        <v>500</v>
      </c>
      <c r="E136" s="351"/>
      <c r="F136" s="351"/>
      <c r="G136" s="351"/>
      <c r="H136" s="361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48">
        <v>5503</v>
      </c>
      <c r="E137" s="348">
        <v>106.0521</v>
      </c>
      <c r="F137" s="348">
        <v>5522.8621999999996</v>
      </c>
      <c r="G137" s="348">
        <f>D137-F137</f>
        <v>-19.862199999999575</v>
      </c>
      <c r="H137" s="362">
        <v>4296.5374000000002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52">
        <v>160</v>
      </c>
      <c r="E138" s="352">
        <v>1.1235999999999999</v>
      </c>
      <c r="F138" s="352">
        <v>6.7653999999999996</v>
      </c>
      <c r="G138" s="352">
        <f>D138-F138</f>
        <v>153.2346</v>
      </c>
      <c r="H138" s="363">
        <v>6.6310000000000002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328">
        <v>2000</v>
      </c>
      <c r="E139" s="328">
        <v>8.9284999999999997</v>
      </c>
      <c r="F139" s="328">
        <v>2000</v>
      </c>
      <c r="G139" s="328">
        <f>D139-F139</f>
        <v>0</v>
      </c>
      <c r="H139" s="364">
        <v>290.3673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328">
        <v>350</v>
      </c>
      <c r="E140" s="328">
        <v>198.44499999999999</v>
      </c>
      <c r="F140" s="328">
        <v>221.20099999999999</v>
      </c>
      <c r="G140" s="328">
        <f>D140-F140</f>
        <v>128.79900000000001</v>
      </c>
      <c r="H140" s="364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328"/>
      <c r="E141" s="328">
        <v>20.84670000000051</v>
      </c>
      <c r="F141" s="328">
        <v>66.623500000001513</v>
      </c>
      <c r="G141" s="328">
        <f>D141-F141</f>
        <v>-66.623500000001513</v>
      </c>
      <c r="H141" s="364">
        <v>384.15559999998368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1">
        <f>D123+D127+D128+D138+D139+D140+D141</f>
        <v>105950</v>
      </c>
      <c r="E142" s="253">
        <f>E123+E127+E128+E138+E139+E140+E141</f>
        <v>1607.6309000000001</v>
      </c>
      <c r="F142" s="253">
        <f>F123+F127+F128+F138+F139+F140+F141</f>
        <v>110409.05660000001</v>
      </c>
      <c r="G142" s="253">
        <f>G123+G127+G128+G138+G139+G140+G141</f>
        <v>-4459.0565999999999</v>
      </c>
      <c r="H142" s="250">
        <f>H123+H127+H128+H138+H139+H140+H141</f>
        <v>106151.87699999999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383" t="s">
        <v>2</v>
      </c>
      <c r="D151" s="384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97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45</v>
      </c>
      <c r="F159" s="81" t="str">
        <f>F20</f>
        <v>LANDET KVANTUM T.O.M UKE 45</v>
      </c>
      <c r="G159" s="81" t="str">
        <f>H20</f>
        <v>RESTKVOTER</v>
      </c>
      <c r="H159" s="108" t="str">
        <f>I20</f>
        <v>LANDET KVANTUM T.O.M. UKE 45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27.271100000000001</v>
      </c>
      <c r="F160" s="233">
        <v>18802.370999999999</v>
      </c>
      <c r="G160" s="233">
        <f>D160-F160</f>
        <v>284.62900000000081</v>
      </c>
      <c r="H160" s="285">
        <v>11722.758099999999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8</v>
      </c>
      <c r="G161" s="233">
        <f>D161-F161</f>
        <v>492</v>
      </c>
      <c r="H161" s="285">
        <v>7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27.271100000000001</v>
      </c>
      <c r="F163" s="235">
        <f>SUM(F160:F162)</f>
        <v>18810.370999999999</v>
      </c>
      <c r="G163" s="235">
        <f>D163-F163</f>
        <v>789.62900000000081</v>
      </c>
      <c r="H163" s="262">
        <f>SUM(H160:H162)</f>
        <v>11729.758099999999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98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90" t="s">
        <v>1</v>
      </c>
      <c r="C166" s="391"/>
      <c r="D166" s="391"/>
      <c r="E166" s="391"/>
      <c r="F166" s="391"/>
      <c r="G166" s="391"/>
      <c r="H166" s="391"/>
      <c r="I166" s="391"/>
      <c r="J166" s="391"/>
      <c r="K166" s="392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83" t="s">
        <v>2</v>
      </c>
      <c r="D168" s="384"/>
      <c r="E168" s="383" t="s">
        <v>61</v>
      </c>
      <c r="F168" s="384"/>
      <c r="G168" s="383" t="s">
        <v>62</v>
      </c>
      <c r="H168" s="384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96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87" t="s">
        <v>8</v>
      </c>
      <c r="C177" s="388"/>
      <c r="D177" s="388"/>
      <c r="E177" s="388"/>
      <c r="F177" s="388"/>
      <c r="G177" s="388"/>
      <c r="H177" s="388"/>
      <c r="I177" s="388"/>
      <c r="J177" s="388"/>
      <c r="K177" s="389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15" t="str">
        <f>E20</f>
        <v>LANDET KVANTUM UKE 45</v>
      </c>
      <c r="F179" s="81" t="str">
        <f>F20</f>
        <v>LANDET KVANTUM T.O.M UKE 45</v>
      </c>
      <c r="G179" s="81" t="str">
        <f>H20</f>
        <v>RESTKVOTER</v>
      </c>
      <c r="H179" s="108" t="str">
        <f>I20</f>
        <v>LANDET KVANTUM T.O.M. UKE 45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70">
        <f>D181+D182+D183+D184+D185</f>
        <v>20233</v>
      </c>
      <c r="E180" s="365">
        <f>E181+E182+E183+E184+E185</f>
        <v>97.647400000000005</v>
      </c>
      <c r="F180" s="365">
        <f>F181+F182+F183+F184+F185</f>
        <v>25028.019099999998</v>
      </c>
      <c r="G180" s="365">
        <f>G181+G182+G183+G184+G185</f>
        <v>-4795.0190999999995</v>
      </c>
      <c r="H180" s="377">
        <f>H181+H182+H183+H184+H185</f>
        <v>26900.326499999999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71">
        <v>11120</v>
      </c>
      <c r="E181" s="376"/>
      <c r="F181" s="376">
        <v>14889.690199999999</v>
      </c>
      <c r="G181" s="376">
        <f t="shared" ref="G181:G187" si="3">D181-F181</f>
        <v>-3769.6901999999991</v>
      </c>
      <c r="H181" s="378">
        <v>19726.004400000002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71">
        <v>2894</v>
      </c>
      <c r="E182" s="376">
        <v>16.739999999999998</v>
      </c>
      <c r="F182" s="376">
        <v>2872.0414000000001</v>
      </c>
      <c r="G182" s="376">
        <f t="shared" si="3"/>
        <v>21.958599999999933</v>
      </c>
      <c r="H182" s="378">
        <v>3372.2264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71">
        <v>1430</v>
      </c>
      <c r="E183" s="376">
        <v>66.904600000000002</v>
      </c>
      <c r="F183" s="376">
        <v>3636.7952</v>
      </c>
      <c r="G183" s="376">
        <f t="shared" si="3"/>
        <v>-2206.7952</v>
      </c>
      <c r="H183" s="378">
        <v>1953.1573000000001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71">
        <v>4689</v>
      </c>
      <c r="E184" s="376">
        <v>14.002800000000001</v>
      </c>
      <c r="F184" s="376">
        <v>3629.4922999999999</v>
      </c>
      <c r="G184" s="376">
        <f t="shared" si="3"/>
        <v>1059.5077000000001</v>
      </c>
      <c r="H184" s="378">
        <v>1848.9384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72">
        <v>100</v>
      </c>
      <c r="E185" s="366"/>
      <c r="F185" s="366"/>
      <c r="G185" s="366">
        <f t="shared" si="3"/>
        <v>100</v>
      </c>
      <c r="H185" s="379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73">
        <v>5500</v>
      </c>
      <c r="E186" s="369">
        <v>0.55400000000000005</v>
      </c>
      <c r="F186" s="369">
        <v>4184.9441999999999</v>
      </c>
      <c r="G186" s="369">
        <f t="shared" si="3"/>
        <v>1315.0558000000001</v>
      </c>
      <c r="H186" s="380">
        <v>2200.6414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70">
        <v>8000</v>
      </c>
      <c r="E187" s="365">
        <v>53.857199999999999</v>
      </c>
      <c r="F187" s="365">
        <v>4537.7610000000004</v>
      </c>
      <c r="G187" s="365">
        <f t="shared" si="3"/>
        <v>3462.2389999999996</v>
      </c>
      <c r="H187" s="377">
        <v>2591.7934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71"/>
      <c r="E188" s="376"/>
      <c r="F188" s="376">
        <v>2197.5848999999998</v>
      </c>
      <c r="G188" s="376"/>
      <c r="H188" s="378">
        <v>453.61919999999998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74"/>
      <c r="E189" s="367">
        <f>E187-E188</f>
        <v>53.857199999999999</v>
      </c>
      <c r="F189" s="367">
        <f>F187-F188</f>
        <v>2340.1761000000006</v>
      </c>
      <c r="G189" s="367"/>
      <c r="H189" s="381">
        <f>H187-H188</f>
        <v>2138.1741999999999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75">
        <v>11</v>
      </c>
      <c r="E190" s="368"/>
      <c r="F190" s="368">
        <v>2.7336999999999998</v>
      </c>
      <c r="G190" s="368">
        <f>D190-F190</f>
        <v>8.2663000000000011</v>
      </c>
      <c r="H190" s="382">
        <v>2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73"/>
      <c r="E191" s="369">
        <v>1</v>
      </c>
      <c r="F191" s="369">
        <v>84</v>
      </c>
      <c r="G191" s="369">
        <f>D191-F191</f>
        <v>-84</v>
      </c>
      <c r="H191" s="380">
        <v>40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1">
        <f>D180+D186+D187+D190</f>
        <v>33744</v>
      </c>
      <c r="E192" s="253">
        <f>E180+E186+E187+E190+E191</f>
        <v>153.05860000000001</v>
      </c>
      <c r="F192" s="253">
        <f>F180+F186+F187+F190+F191</f>
        <v>33837.457999999991</v>
      </c>
      <c r="G192" s="253">
        <f>G180+G186+G187+G190+G191</f>
        <v>-93.457999999999856</v>
      </c>
      <c r="H192" s="250">
        <f>H180+H186+H187+H190+H191</f>
        <v>31734.761299999998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90" t="s">
        <v>1</v>
      </c>
      <c r="C197" s="391"/>
      <c r="D197" s="391"/>
      <c r="E197" s="391"/>
      <c r="F197" s="391"/>
      <c r="G197" s="391"/>
      <c r="H197" s="391"/>
      <c r="I197" s="391"/>
      <c r="J197" s="391"/>
      <c r="K197" s="392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83" t="s">
        <v>2</v>
      </c>
      <c r="D199" s="384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87" t="s">
        <v>8</v>
      </c>
      <c r="C207" s="388"/>
      <c r="D207" s="388"/>
      <c r="E207" s="388"/>
      <c r="F207" s="388"/>
      <c r="G207" s="388"/>
      <c r="H207" s="388"/>
      <c r="I207" s="388"/>
      <c r="J207" s="388"/>
      <c r="K207" s="389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45</v>
      </c>
      <c r="F209" s="81" t="str">
        <f>F20</f>
        <v>LANDET KVANTUM T.O.M UKE 45</v>
      </c>
      <c r="G209" s="81" t="str">
        <f>H20</f>
        <v>RESTKVOTER</v>
      </c>
      <c r="H209" s="108" t="str">
        <f>I20</f>
        <v>LANDET KVANTUM T.O.M. UKE 45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19.754799999999999</v>
      </c>
      <c r="F210" s="233">
        <v>1176.5618999999999</v>
      </c>
      <c r="G210" s="233"/>
      <c r="H210" s="285">
        <v>1118.6386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6.0865999999999998</v>
      </c>
      <c r="F211" s="233">
        <v>3364.0221999999999</v>
      </c>
      <c r="G211" s="233"/>
      <c r="H211" s="285">
        <v>2705.1604000000002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5.8893000000000004</v>
      </c>
      <c r="G212" s="234"/>
      <c r="H212" s="286">
        <v>1.4818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51</v>
      </c>
      <c r="G213" s="234"/>
      <c r="H213" s="286">
        <v>27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25.8414</v>
      </c>
      <c r="F214" s="235">
        <f>SUM(F210:F213)</f>
        <v>4597.4733999999999</v>
      </c>
      <c r="G214" s="235">
        <f>D214-F214</f>
        <v>577.52660000000014</v>
      </c>
      <c r="H214" s="262">
        <f>H210+H211+H212+H213</f>
        <v>3852.2808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45
&amp;"-,Normal"&amp;11(iht. motatte landings- og sluttsedler fra fiskesalgslagene; alle tallstørrelser i hele tonn)&amp;R10.11.2015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UKE_45_2015</vt:lpstr>
      <vt:lpstr>UKE_45_2015!Utskriftsområde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2015-11-10T08:17:17Z</cp:lastPrinted>
  <dcterms:created xsi:type="dcterms:W3CDTF">2011-07-06T12:13:20Z</dcterms:created>
  <dcterms:modified xsi:type="dcterms:W3CDTF">2015-11-10T10:16:41Z</dcterms:modified>
</cp:coreProperties>
</file>