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25\"/>
    </mc:Choice>
  </mc:AlternateContent>
  <bookViews>
    <workbookView xWindow="0" yWindow="0" windowWidth="13140" windowHeight="9030" tabRatio="413"/>
  </bookViews>
  <sheets>
    <sheet name="UKE_25_2019" sheetId="1" r:id="rId1"/>
  </sheets>
  <definedNames>
    <definedName name="Z_14D440E4_F18A_4F78_9989_38C1B133222D_.wvu.Cols" localSheetId="0" hidden="1">UKE_25_2019!#REF!</definedName>
    <definedName name="Z_14D440E4_F18A_4F78_9989_38C1B133222D_.wvu.PrintArea" localSheetId="0" hidden="1">UKE_25_2019!$B$1:$M$246</definedName>
    <definedName name="Z_14D440E4_F18A_4F78_9989_38C1B133222D_.wvu.Rows" localSheetId="0" hidden="1">UKE_25_2019!$358:$1048576,UKE_25_2019!$247:$357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26" i="1" l="1"/>
  <c r="G25" i="1"/>
  <c r="G32" i="1"/>
  <c r="F32" i="1"/>
  <c r="F36" i="1"/>
  <c r="J32" i="1"/>
  <c r="J24" i="1" l="1"/>
  <c r="F24" i="1" l="1"/>
  <c r="D227" i="1" l="1"/>
  <c r="E242" i="1"/>
  <c r="G24" i="1" l="1"/>
  <c r="E177" i="1" l="1"/>
  <c r="E188" i="1" s="1"/>
  <c r="J31" i="1" l="1"/>
  <c r="J23" i="1" s="1"/>
  <c r="F31" i="1" l="1"/>
  <c r="F23" i="1" s="1"/>
  <c r="H40" i="1"/>
  <c r="E130" i="1" l="1"/>
  <c r="E24" i="1"/>
  <c r="E20" i="1"/>
  <c r="E31" i="1"/>
  <c r="E23" i="1" l="1"/>
  <c r="I21" i="1" l="1"/>
  <c r="D31" i="1" l="1"/>
  <c r="D24" i="1"/>
  <c r="D20" i="1"/>
  <c r="D89" i="1"/>
  <c r="D88" i="1" s="1"/>
  <c r="D85" i="1"/>
  <c r="D177" i="1"/>
  <c r="D188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199" i="1"/>
  <c r="D151" i="1"/>
  <c r="H112" i="1"/>
  <c r="F112" i="1"/>
  <c r="H78" i="1"/>
  <c r="F78" i="1"/>
  <c r="D78" i="1"/>
  <c r="D53" i="1"/>
  <c r="H14" i="1"/>
  <c r="F14" i="1"/>
  <c r="D14" i="1"/>
  <c r="E40" i="1" l="1"/>
  <c r="H170" i="1"/>
  <c r="F170" i="1"/>
  <c r="D242" i="1" l="1"/>
  <c r="I238" i="1"/>
  <c r="G238" i="1"/>
  <c r="H238" i="1" s="1"/>
  <c r="F238" i="1"/>
  <c r="I235" i="1"/>
  <c r="G235" i="1"/>
  <c r="H235" i="1" s="1"/>
  <c r="F235" i="1"/>
  <c r="I232" i="1"/>
  <c r="G232" i="1"/>
  <c r="H232" i="1" s="1"/>
  <c r="F232" i="1"/>
  <c r="H242" i="1" l="1"/>
  <c r="F242" i="1"/>
  <c r="I242" i="1"/>
  <c r="G242" i="1"/>
  <c r="G207" i="1" l="1"/>
  <c r="G208" i="1"/>
  <c r="G209" i="1"/>
  <c r="G206" i="1"/>
  <c r="G59" i="1" l="1"/>
  <c r="G57" i="1"/>
  <c r="E124" i="1" l="1"/>
  <c r="E123" i="1" s="1"/>
  <c r="D66" i="1" l="1"/>
  <c r="H186" i="1" l="1"/>
  <c r="H182" i="1"/>
  <c r="H181" i="1"/>
  <c r="H180" i="1"/>
  <c r="H179" i="1"/>
  <c r="H178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5" i="1"/>
  <c r="I22" i="1"/>
  <c r="I20" i="1" l="1"/>
  <c r="H124" i="1"/>
  <c r="H118" i="1"/>
  <c r="H97" i="1" l="1"/>
  <c r="I183" i="1" l="1"/>
  <c r="G33" i="1" l="1"/>
  <c r="F33" i="1" s="1"/>
  <c r="I33" i="1" l="1"/>
  <c r="F131" i="1"/>
  <c r="F124" i="1" l="1"/>
  <c r="F123" i="1" s="1"/>
  <c r="G29" i="1" l="1"/>
  <c r="F29" i="1" s="1"/>
  <c r="I29" i="1" l="1"/>
  <c r="F177" i="1"/>
  <c r="G177" i="1"/>
  <c r="I131" i="1" l="1"/>
  <c r="I118" i="1"/>
  <c r="I124" i="1"/>
  <c r="I123" i="1" s="1"/>
  <c r="G31" i="1"/>
  <c r="G23" i="1" s="1"/>
  <c r="I137" i="1" l="1"/>
  <c r="I177" i="1"/>
  <c r="I31" i="1" l="1"/>
  <c r="I24" i="1"/>
  <c r="H89" i="1"/>
  <c r="H88" i="1" s="1"/>
  <c r="I23" i="1" l="1"/>
  <c r="F183" i="1" l="1"/>
  <c r="F188" i="1" s="1"/>
  <c r="G183" i="1"/>
  <c r="H183" i="1" s="1"/>
  <c r="I188" i="1"/>
  <c r="G131" i="1"/>
  <c r="H131" i="1" s="1"/>
  <c r="D210" i="1" l="1"/>
  <c r="F160" i="1" l="1"/>
  <c r="E160" i="1"/>
  <c r="D160" i="1"/>
  <c r="G159" i="1"/>
  <c r="G158" i="1"/>
  <c r="G157" i="1"/>
  <c r="H129" i="1"/>
  <c r="H123" i="1" s="1"/>
  <c r="G124" i="1"/>
  <c r="G118" i="1"/>
  <c r="F118" i="1"/>
  <c r="F137" i="1" s="1"/>
  <c r="E118" i="1"/>
  <c r="E137" i="1" s="1"/>
  <c r="G64" i="1"/>
  <c r="F66" i="1"/>
  <c r="G66" i="1" s="1"/>
  <c r="E66" i="1"/>
  <c r="G123" i="1" l="1"/>
  <c r="G160" i="1"/>
  <c r="G60" i="1"/>
  <c r="G137" i="1" l="1"/>
  <c r="H137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0" i="1" l="1"/>
  <c r="E210" i="1" l="1"/>
  <c r="G188" i="1" l="1"/>
  <c r="H210" i="1" l="1"/>
  <c r="H160" i="1" l="1"/>
  <c r="G210" i="1" l="1"/>
  <c r="H205" i="1"/>
  <c r="I231" i="1" s="1"/>
  <c r="G205" i="1"/>
  <c r="F205" i="1"/>
  <c r="G231" i="1" s="1"/>
  <c r="E205" i="1"/>
  <c r="F231" i="1" s="1"/>
  <c r="H187" i="1"/>
  <c r="I176" i="1"/>
  <c r="H176" i="1"/>
  <c r="G176" i="1"/>
  <c r="F176" i="1"/>
  <c r="H156" i="1"/>
  <c r="G156" i="1"/>
  <c r="F156" i="1"/>
  <c r="E156" i="1"/>
  <c r="I117" i="1"/>
  <c r="H117" i="1"/>
  <c r="G117" i="1"/>
  <c r="F117" i="1"/>
  <c r="H56" i="1"/>
  <c r="G56" i="1"/>
  <c r="F56" i="1"/>
  <c r="E56" i="1"/>
  <c r="H177" i="1" l="1"/>
  <c r="H188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<sst xmlns="http://schemas.openxmlformats.org/spreadsheetml/2006/main" count="256" uniqueCount="129">
  <si>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</si>
  <si>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</si>
  <si>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</si>
  <si>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</si>
  <si>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</si>
  <si>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</si>
  <si>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</si>
  <si>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</si>
  <si>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</si>
  <si>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</si>
  <si>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</si>
  <si>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</si>
  <si>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</si>
  <si>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</si>
  <si>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</si>
  <si>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</si>
  <si>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</si>
  <si>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</si>
  <si>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</si>
  <si>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</si>
  <si>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</si>
  <si>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</si>
  <si>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</si>
  <si>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</si>
  <si>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</si>
  <si>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</si>
  <si>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</si>
  <si>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</si>
  <si>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</si>
  <si>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</si>
  <si>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</si>
  <si>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</si>
  <si>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</si>
  <si>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</si>
  <si>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</si>
  <si>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</si>
  <si>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</si>
  <si>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</si>
  <si>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</si>
  <si>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</si>
  <si>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</si>
  <si>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</si>
  <si>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</si>
  <si>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</si>
  <si>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</si>
  <si>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</si>
  <si>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</si>
  <si>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</si>
  <si>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</si>
  <si>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</si>
  <si>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</si>
  <si>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</si>
  <si>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</si>
  <si>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</si>
  <si>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</si>
  <si>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</si>
  <si>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</si>
  <si>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</si>
  <si>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</si>
  <si>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</si>
  <si>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</si>
  <si>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</si>
  <si>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</si>
  <si>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</si>
  <si>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</si>
  <si>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</si>
  <si>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</si>
  <si>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</si>
  <si>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</si>
  <si>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</si>
  <si>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</si>
  <si>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</si>
  <si>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</si>
  <si>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</si>
  <si>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</si>
  <si>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</si>
  <si>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</si>
  <si>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</si>
  <si>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</si>
  <si>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</si>
  <si>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</si>
  <si>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</si>
  <si>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</si>
  <si>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</si>
  <si>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</si>
  <si>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</si>
  <si>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</si>
  <si>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</si>
  <si>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</si>
  <si>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</si>
  <si>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</si>
  <si>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</si>
  <si>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</si>
  <si>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</si>
  <si>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</si>
  <si>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</si>
  <si>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</si>
  <si>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</si>
  <si>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</si>
  <si>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</si>
  <si>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</si>
  <si>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</si>
  <si>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</si>
  <si>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</si>
  <si>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</si>
  <si>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</si>
  <si>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</si>
  <si>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</si>
  <si>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</si>
  <si>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</si>
  <si>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</si>
  <si>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</si>
  <si>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</si>
  <si>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</si>
  <si>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</si>
  <si>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</si>
  <si>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</si>
  <si>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</si>
  <si>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</si>
  <si>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</si>
  <si>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</si>
  <si>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</si>
  <si>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</si>
  <si>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t>LANDET KVANTUM UKE 25</t>
  </si>
  <si>
    <t>LANDET KVANTUM T.O.M UKE 25</t>
  </si>
  <si>
    <t>LANDET KVANTUM T.O.M. UKE 25 2018</t>
  </si>
  <si>
    <r>
      <t xml:space="preserve">3 </t>
    </r>
    <r>
      <rPr>
        <sz val="9"/>
        <color theme="1"/>
        <rFont val="Calibri"/>
        <family val="2"/>
      </rPr>
      <t>Registrert rekreasjonsfiske utgjør 1798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</si>
  <si>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46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</si>
  <si>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272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</si>
</sst>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31" zoomScaleNormal="115" workbookViewId="0">
      <selection activeCell="G38" sqref="G38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50" t="s">
        <v>88</v>
      </c>
      <c r="C2" s="451"/>
      <c r="D2" s="451"/>
      <c r="E2" s="451"/>
      <c r="F2" s="451"/>
      <c r="G2" s="451"/>
      <c r="H2" s="451"/>
      <c r="I2" s="451"/>
      <c r="J2" s="451"/>
      <c r="K2" s="45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1"/>
      <c r="C7" s="442"/>
      <c r="D7" s="442"/>
      <c r="E7" s="442"/>
      <c r="F7" s="442"/>
      <c r="G7" s="442"/>
      <c r="H7" s="442"/>
      <c r="I7" s="442"/>
      <c r="J7" s="442"/>
      <c r="K7" s="443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2" t="s">
        <v>2</v>
      </c>
      <c r="D9" s="433"/>
      <c r="E9" s="432" t="s">
        <v>20</v>
      </c>
      <c r="F9" s="433"/>
      <c r="G9" s="432" t="s">
        <v>21</v>
      </c>
      <c r="H9" s="433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4" t="s">
        <v>8</v>
      </c>
      <c r="C17" s="435"/>
      <c r="D17" s="435"/>
      <c r="E17" s="435"/>
      <c r="F17" s="435"/>
      <c r="G17" s="435"/>
      <c r="H17" s="435"/>
      <c r="I17" s="435"/>
      <c r="J17" s="435"/>
      <c r="K17" s="436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590.19449999999995</v>
      </c>
      <c r="G20" s="328">
        <f>G21+G22</f>
        <v>42800.66358</v>
      </c>
      <c r="H20" s="328"/>
      <c r="I20" s="328">
        <f>I22+I21</f>
        <v>55478.33642</v>
      </c>
      <c r="J20" s="329">
        <f>J22+J21</f>
        <v>50075.185640000003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589.15949999999998</v>
      </c>
      <c r="G21" s="330">
        <v>42502.716399999998</v>
      </c>
      <c r="H21" s="330"/>
      <c r="I21" s="330">
        <f>E21-G21</f>
        <v>54966.283600000002</v>
      </c>
      <c r="J21" s="331">
        <v>49793.767930000002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1.0349999999999999</v>
      </c>
      <c r="G22" s="332">
        <v>297.94718</v>
      </c>
      <c r="H22" s="332"/>
      <c r="I22" s="330">
        <f>E22-G22</f>
        <v>512.05282</v>
      </c>
      <c r="J22" s="331">
        <v>281.41771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778.66683</v>
      </c>
      <c r="G23" s="328">
        <f>G24+G30+G31</f>
        <v>181461.42344800002</v>
      </c>
      <c r="H23" s="328"/>
      <c r="I23" s="328">
        <f>I24+I30+I31</f>
        <v>22786.576551999991</v>
      </c>
      <c r="J23" s="329">
        <f>J24+J30+J31</f>
        <v>203377.99216999998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683.89229999999998</v>
      </c>
      <c r="G24" s="334">
        <f>G25+G26+G27+G28</f>
        <v>148457.954268</v>
      </c>
      <c r="H24" s="334"/>
      <c r="I24" s="334">
        <f>I25+I26+I27+I28+I29</f>
        <v>10997.045731999995</v>
      </c>
      <c r="J24" s="335">
        <f>J25+J26+J27+J28</f>
        <v>161961.81675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100.81935</v>
      </c>
      <c r="G25" s="336">
        <f>41772.05307-87.8595</f>
        <v>41684.193570000003</v>
      </c>
      <c r="H25" s="336">
        <v>655</v>
      </c>
      <c r="I25" s="336">
        <f>E25-G25+H25</f>
        <v>-98.193570000003092</v>
      </c>
      <c r="J25" s="337">
        <v>50352.314769999997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214.03305</v>
      </c>
      <c r="G26" s="336">
        <f>40397.52894-44.238</f>
        <v>40353.290939999999</v>
      </c>
      <c r="H26" s="336">
        <v>1030</v>
      </c>
      <c r="I26" s="336">
        <f>E26-G26+H26</f>
        <v>90.709060000001045</v>
      </c>
      <c r="J26" s="337">
        <v>46438.20766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167.23176000000001</v>
      </c>
      <c r="G27" s="336">
        <v>38270.411112000002</v>
      </c>
      <c r="H27" s="336">
        <v>1590</v>
      </c>
      <c r="I27" s="336">
        <f>E27-G27+H27</f>
        <v>3593.5888879999984</v>
      </c>
      <c r="J27" s="337">
        <v>38825.118419999999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201.80814000000001</v>
      </c>
      <c r="G28" s="336">
        <v>28150.058646000001</v>
      </c>
      <c r="H28" s="336">
        <v>1211</v>
      </c>
      <c r="I28" s="336">
        <f>E28-G28+H28</f>
        <v>-1217.0586460000013</v>
      </c>
      <c r="J28" s="337">
        <v>26346.175899999998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G29-4315</f>
        <v>171</v>
      </c>
      <c r="G29" s="336">
        <f>SUM(H25:H28)</f>
        <v>4486</v>
      </c>
      <c r="H29" s="336"/>
      <c r="I29" s="336">
        <f>E29-G29</f>
        <v>8628</v>
      </c>
      <c r="J29" s="337">
        <v>3766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32.159999999999997</v>
      </c>
      <c r="G30" s="334">
        <v>14844.04672</v>
      </c>
      <c r="H30" s="336"/>
      <c r="I30" s="398">
        <f>E30-G30</f>
        <v>10496.95328</v>
      </c>
      <c r="J30" s="335">
        <v>15644.031000000001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62.614530000000002</v>
      </c>
      <c r="G31" s="334">
        <f>G32</f>
        <v>18159.422460000002</v>
      </c>
      <c r="H31" s="336"/>
      <c r="I31" s="334">
        <f>I32+I33</f>
        <v>1292.5775399999984</v>
      </c>
      <c r="J31" s="335">
        <f>J32</f>
        <v>25772.144420000001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102.61453-F36</f>
        <v>62.614530000000002</v>
      </c>
      <c r="G32" s="336">
        <f>21418.42246-G36</f>
        <v>18159.422460000002</v>
      </c>
      <c r="H32" s="336">
        <v>537</v>
      </c>
      <c r="I32" s="336">
        <f>E32-G32+H32</f>
        <v>-10.422460000001593</v>
      </c>
      <c r="J32" s="337">
        <f>31813.14442-J36</f>
        <v>25772.144420000001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G33-515</f>
        <v>22</v>
      </c>
      <c r="G33" s="339">
        <f>H32</f>
        <v>537</v>
      </c>
      <c r="H33" s="339"/>
      <c r="I33" s="339">
        <f t="shared" ref="I33:I37" si="0">E33-G33</f>
        <v>1303</v>
      </c>
      <c r="J33" s="340">
        <v>313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1.76</v>
      </c>
      <c r="G34" s="341">
        <v>2801.947032</v>
      </c>
      <c r="H34" s="341"/>
      <c r="I34" s="370">
        <f t="shared" si="0"/>
        <v>198.05296799999996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/>
      <c r="G35" s="341">
        <v>452.02035999999998</v>
      </c>
      <c r="H35" s="320"/>
      <c r="I35" s="370">
        <f t="shared" si="0"/>
        <v>340.97964000000002</v>
      </c>
      <c r="J35" s="390">
        <v>499.58715999999998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G36-3219</f>
        <v>40</v>
      </c>
      <c r="G36" s="320">
        <v>3259</v>
      </c>
      <c r="H36" s="369"/>
      <c r="I36" s="423">
        <f t="shared" si="0"/>
        <v>-259</v>
      </c>
      <c r="J36" s="320">
        <v>6041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15.561579999999999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122</v>
      </c>
      <c r="D38" s="319"/>
      <c r="E38" s="319"/>
      <c r="F38" s="320"/>
      <c r="G38" s="320"/>
      <c r="H38" s="320"/>
      <c r="I38" s="370"/>
      <c r="J38" s="390">
        <v>1050.83431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/>
      <c r="G39" s="320">
        <v>92</v>
      </c>
      <c r="H39" s="320"/>
      <c r="I39" s="370">
        <f>E39-G39</f>
        <v>-92</v>
      </c>
      <c r="J39" s="390">
        <v>316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1426.18291</v>
      </c>
      <c r="G40" s="197">
        <f>G20+G23+G34+G35+G36+G37+G39</f>
        <v>237867.05442</v>
      </c>
      <c r="H40" s="197">
        <f>H25+H26+H27+H28+H32</f>
        <v>5023</v>
      </c>
      <c r="I40" s="302">
        <f>I20+I23+I34+I35+I36+I37+I39</f>
        <v>78452.94558</v>
      </c>
      <c r="J40" s="198">
        <f>J20+J23+J34+J35+J36+J37+J38+J39</f>
        <v>272301.65152999997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97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98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126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111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1" t="s">
        <v>1</v>
      </c>
      <c r="C47" s="442"/>
      <c r="D47" s="442"/>
      <c r="E47" s="442"/>
      <c r="F47" s="442"/>
      <c r="G47" s="442"/>
      <c r="H47" s="442"/>
      <c r="I47" s="442"/>
      <c r="J47" s="442"/>
      <c r="K47" s="443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24" t="s">
        <v>2</v>
      </c>
      <c r="D49" s="425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34" t="s">
        <v>8</v>
      </c>
      <c r="C55" s="435"/>
      <c r="D55" s="435"/>
      <c r="E55" s="435"/>
      <c r="F55" s="435"/>
      <c r="G55" s="435"/>
      <c r="H55" s="435"/>
      <c r="I55" s="435"/>
      <c r="J55" s="435"/>
      <c r="K55" s="436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25</v>
      </c>
      <c r="F56" s="194" t="str">
        <f>G19</f>
        <v>LANDET KVANTUM T.O.M UKE 25</v>
      </c>
      <c r="G56" s="194" t="str">
        <f>I19</f>
        <v>RESTKVOTER</v>
      </c>
      <c r="H56" s="195" t="str">
        <f>J19</f>
        <v>LANDET KVANTUM T.O.M. UKE 25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37">
        <v>5376</v>
      </c>
      <c r="E57" s="382">
        <v>3.30044</v>
      </c>
      <c r="F57" s="347">
        <v>607.45272999999997</v>
      </c>
      <c r="G57" s="439">
        <f>D57-F57-F58</f>
        <v>3795.2481200000002</v>
      </c>
      <c r="H57" s="380">
        <v>585.81529999999998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8"/>
      <c r="E58" s="373">
        <v>2.8260000000000001</v>
      </c>
      <c r="F58" s="387">
        <v>973.29915000000005</v>
      </c>
      <c r="G58" s="440"/>
      <c r="H58" s="349">
        <v>1004.26256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>
        <v>1.2672000000000001</v>
      </c>
      <c r="F59" s="389">
        <v>62.775689999999997</v>
      </c>
      <c r="G59" s="393">
        <f>D59-F59</f>
        <v>137.22431</v>
      </c>
      <c r="H59" s="301">
        <v>52.659179999999999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13.4702</v>
      </c>
      <c r="F60" s="347">
        <f>F61+F62+F63</f>
        <v>5340.0862500000003</v>
      </c>
      <c r="G60" s="387">
        <f>D60-F60</f>
        <v>2722.9137499999997</v>
      </c>
      <c r="H60" s="350">
        <f>H61+H62+H63</f>
        <v>5069.9078300000001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6.0808</v>
      </c>
      <c r="F61" s="359">
        <v>2105.47147</v>
      </c>
      <c r="G61" s="359"/>
      <c r="H61" s="360">
        <v>2097.1997099999999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5.6700999999999997</v>
      </c>
      <c r="F62" s="359">
        <v>2079.1959000000002</v>
      </c>
      <c r="G62" s="359"/>
      <c r="H62" s="360">
        <v>1985.7731200000001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1.7193000000000001</v>
      </c>
      <c r="F63" s="376">
        <v>1155.4188799999999</v>
      </c>
      <c r="G63" s="376"/>
      <c r="H63" s="381">
        <v>986.93499999999995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35.756869999999999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43.927999999999997</v>
      </c>
      <c r="G65" s="388"/>
      <c r="H65" s="297"/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20.86384</v>
      </c>
      <c r="F66" s="200">
        <f>F57+F58+F59+F60+F64+F65</f>
        <v>7027.60617</v>
      </c>
      <c r="G66" s="200">
        <f>D66-F66</f>
        <v>6727.39383</v>
      </c>
      <c r="H66" s="208">
        <f>H57+H58+H59+H60+H64+H65</f>
        <v>6748.4017400000002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9" t="s">
        <v>99</v>
      </c>
      <c r="D67" s="449"/>
      <c r="E67" s="449"/>
      <c r="F67" s="449"/>
      <c r="G67" s="449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1" t="s">
        <v>1</v>
      </c>
      <c r="C72" s="442"/>
      <c r="D72" s="442"/>
      <c r="E72" s="442"/>
      <c r="F72" s="442"/>
      <c r="G72" s="442"/>
      <c r="H72" s="442"/>
      <c r="I72" s="442"/>
      <c r="J72" s="442"/>
      <c r="K72" s="443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32" t="s">
        <v>2</v>
      </c>
      <c r="D74" s="433"/>
      <c r="E74" s="432" t="s">
        <v>20</v>
      </c>
      <c r="F74" s="444"/>
      <c r="G74" s="432" t="s">
        <v>21</v>
      </c>
      <c r="H74" s="433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116</v>
      </c>
      <c r="D77" s="169">
        <v>10840</v>
      </c>
      <c r="E77" s="165" t="s">
        <v>96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118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8"/>
      <c r="D80" s="448"/>
      <c r="E80" s="448"/>
      <c r="F80" s="448"/>
      <c r="G80" s="448"/>
      <c r="H80" s="448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8"/>
      <c r="D81" s="448"/>
      <c r="E81" s="448"/>
      <c r="F81" s="448"/>
      <c r="G81" s="448"/>
      <c r="H81" s="448"/>
      <c r="I81" s="256"/>
      <c r="J81" s="256"/>
      <c r="K81" s="253"/>
      <c r="L81" s="256"/>
      <c r="M81" s="118"/>
    </row>
    <row r="82" spans="1:13" ht="14.1" customHeight="1" x14ac:dyDescent="0.25">
      <c r="B82" s="445" t="s">
        <v>8</v>
      </c>
      <c r="C82" s="446"/>
      <c r="D82" s="446"/>
      <c r="E82" s="446"/>
      <c r="F82" s="446"/>
      <c r="G82" s="446"/>
      <c r="H82" s="446"/>
      <c r="I82" s="446"/>
      <c r="J82" s="446"/>
      <c r="K82" s="447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112</v>
      </c>
      <c r="F84" s="194" t="str">
        <f>F19</f>
        <v>LANDET KVANTUM UKE 25</v>
      </c>
      <c r="G84" s="194" t="str">
        <f>G19</f>
        <v>LANDET KVANTUM T.O.M UKE 25</v>
      </c>
      <c r="H84" s="194" t="str">
        <f>I19</f>
        <v>RESTKVOTER</v>
      </c>
      <c r="I84" s="195" t="str">
        <f>J19</f>
        <v>LANDET KVANTUM T.O.M. UKE 25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257.25420000000003</v>
      </c>
      <c r="G85" s="328">
        <f>G86+G87</f>
        <v>26875.01971</v>
      </c>
      <c r="H85" s="328">
        <f>H86+H87</f>
        <v>8306.9802899999995</v>
      </c>
      <c r="I85" s="329">
        <f>I86+I87</f>
        <v>28448.046710000002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257.22620000000001</v>
      </c>
      <c r="G86" s="330">
        <v>26564.569360000001</v>
      </c>
      <c r="H86" s="330">
        <f>E86-G86</f>
        <v>7792.4306399999987</v>
      </c>
      <c r="I86" s="331">
        <v>28076.194810000001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>
        <v>2.8000000000000001E-2</v>
      </c>
      <c r="G87" s="332">
        <v>310.45035000000001</v>
      </c>
      <c r="H87" s="332">
        <f>E87-G87</f>
        <v>514.54964999999993</v>
      </c>
      <c r="I87" s="333">
        <v>371.8519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578.29818</v>
      </c>
      <c r="G88" s="328">
        <f t="shared" si="2"/>
        <v>32945.032749999998</v>
      </c>
      <c r="H88" s="328">
        <f>H89+H94+H95</f>
        <v>27471.967250000002</v>
      </c>
      <c r="I88" s="329">
        <f t="shared" si="2"/>
        <v>28087.252410000001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553.83466999999996</v>
      </c>
      <c r="G89" s="334">
        <f t="shared" si="4"/>
        <v>24896.274599999997</v>
      </c>
      <c r="H89" s="334">
        <f>H90+H91+H92+H93</f>
        <v>23476.725400000003</v>
      </c>
      <c r="I89" s="335">
        <f t="shared" si="4"/>
        <v>19606.214090000001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129.43744000000001</v>
      </c>
      <c r="G90" s="336">
        <v>3257.32953</v>
      </c>
      <c r="H90" s="336">
        <f t="shared" ref="H90:H98" si="5">E90-G90</f>
        <v>10465.670470000001</v>
      </c>
      <c r="I90" s="337">
        <v>4224.8698199999999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197.41347999999999</v>
      </c>
      <c r="G91" s="336">
        <v>7269.0093699999998</v>
      </c>
      <c r="H91" s="336">
        <f t="shared" si="5"/>
        <v>6082.9906300000002</v>
      </c>
      <c r="I91" s="337">
        <v>6551.3889300000001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89.08314</v>
      </c>
      <c r="G92" s="336">
        <v>8554.3194399999993</v>
      </c>
      <c r="H92" s="336">
        <f t="shared" si="5"/>
        <v>5163.6805600000007</v>
      </c>
      <c r="I92" s="337">
        <v>6466.2533100000001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137.90061</v>
      </c>
      <c r="G93" s="336">
        <v>5815.6162599999998</v>
      </c>
      <c r="H93" s="336">
        <f t="shared" si="5"/>
        <v>1764.3837400000002</v>
      </c>
      <c r="I93" s="337">
        <v>2363.7020299999999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7.6538000000000004</v>
      </c>
      <c r="G94" s="334">
        <v>7220.9858999999997</v>
      </c>
      <c r="H94" s="334">
        <f t="shared" si="5"/>
        <v>2870.0141000000003</v>
      </c>
      <c r="I94" s="335">
        <v>7299.4896200000003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16.809709999999999</v>
      </c>
      <c r="G95" s="345">
        <v>827.77224999999999</v>
      </c>
      <c r="H95" s="345">
        <f t="shared" si="5"/>
        <v>1125.22775</v>
      </c>
      <c r="I95" s="346">
        <v>1181.5487000000001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/>
      <c r="G96" s="341">
        <v>17.88006</v>
      </c>
      <c r="H96" s="341">
        <f t="shared" si="5"/>
        <v>295.11993999999999</v>
      </c>
      <c r="I96" s="342">
        <v>12.736039999999999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0.68689999999999996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/>
      <c r="G98" s="320">
        <v>36</v>
      </c>
      <c r="H98" s="320">
        <f t="shared" si="5"/>
        <v>-36</v>
      </c>
      <c r="I98" s="323">
        <v>111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836.23928000000012</v>
      </c>
      <c r="G99" s="391">
        <f t="shared" si="6"/>
        <v>60173.932520000002</v>
      </c>
      <c r="H99" s="222">
        <f>H85+H88+H96+H97+H98</f>
        <v>36038.067479999998</v>
      </c>
      <c r="I99" s="198">
        <f>I85+I88+I96+I97+I98</f>
        <v>56959.035160000007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100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127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113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1" t="s">
        <v>1</v>
      </c>
      <c r="C105" s="442"/>
      <c r="D105" s="442"/>
      <c r="E105" s="442"/>
      <c r="F105" s="442"/>
      <c r="G105" s="442"/>
      <c r="H105" s="442"/>
      <c r="I105" s="442"/>
      <c r="J105" s="442"/>
      <c r="K105" s="443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32" t="s">
        <v>2</v>
      </c>
      <c r="D107" s="433"/>
      <c r="E107" s="432" t="s">
        <v>20</v>
      </c>
      <c r="F107" s="433"/>
      <c r="G107" s="432" t="s">
        <v>21</v>
      </c>
      <c r="H107" s="433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101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34" t="s">
        <v>8</v>
      </c>
      <c r="C115" s="435"/>
      <c r="D115" s="435"/>
      <c r="E115" s="435"/>
      <c r="F115" s="435"/>
      <c r="G115" s="435"/>
      <c r="H115" s="435"/>
      <c r="I115" s="435"/>
      <c r="J115" s="435"/>
      <c r="K115" s="436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114</v>
      </c>
      <c r="F117" s="187" t="str">
        <f>F19</f>
        <v>LANDET KVANTUM UKE 25</v>
      </c>
      <c r="G117" s="194" t="str">
        <f>G19</f>
        <v>LANDET KVANTUM T.O.M UKE 25</v>
      </c>
      <c r="H117" s="194" t="str">
        <f>I19</f>
        <v>RESTKVOTER</v>
      </c>
      <c r="I117" s="195" t="str">
        <f>J19</f>
        <v>LANDET KVANTUM T.O.M. UKE 25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805.03334999999993</v>
      </c>
      <c r="G118" s="232">
        <f t="shared" si="7"/>
        <v>30713.77953</v>
      </c>
      <c r="H118" s="347">
        <f t="shared" si="7"/>
        <v>14794.220469999998</v>
      </c>
      <c r="I118" s="350">
        <f t="shared" si="7"/>
        <v>34688.199500000002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718.28234999999995</v>
      </c>
      <c r="G119" s="244">
        <v>25290.561570000002</v>
      </c>
      <c r="H119" s="351">
        <f>E119-G119</f>
        <v>10443.438429999998</v>
      </c>
      <c r="I119" s="352">
        <v>28045.636439999998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>
        <v>86.751000000000005</v>
      </c>
      <c r="G120" s="244">
        <v>5423.2179599999999</v>
      </c>
      <c r="H120" s="351">
        <f>E120-G120</f>
        <v>3850.7820400000001</v>
      </c>
      <c r="I120" s="352">
        <v>6642.5630600000004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38</v>
      </c>
      <c r="D122" s="295">
        <v>32529</v>
      </c>
      <c r="E122" s="295">
        <v>31820</v>
      </c>
      <c r="F122" s="295">
        <v>1110.59375</v>
      </c>
      <c r="G122" s="295">
        <v>14210.779640000001</v>
      </c>
      <c r="H122" s="298">
        <f>E122-G122</f>
        <v>17609.220359999999</v>
      </c>
      <c r="I122" s="300">
        <v>12804.056549999999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580.33648999999991</v>
      </c>
      <c r="G123" s="226">
        <f>G132+G129+G124</f>
        <v>37420.963380000001</v>
      </c>
      <c r="H123" s="355">
        <f>H124+H129+H132</f>
        <v>14737.036620000001</v>
      </c>
      <c r="I123" s="356">
        <f>I124+I129+I132</f>
        <v>37141.016530000001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87</v>
      </c>
      <c r="D124" s="377">
        <f>D125+D126+D127+D128</f>
        <v>38587</v>
      </c>
      <c r="E124" s="377">
        <f>E125+E126+E127+E128</f>
        <v>39056</v>
      </c>
      <c r="F124" s="377">
        <f>F125+F126+F127+F128</f>
        <v>434.80370999999997</v>
      </c>
      <c r="G124" s="377">
        <f>G125+G126+G128+G127</f>
        <v>27750.09996</v>
      </c>
      <c r="H124" s="357">
        <f>H125+H126+H127+H128</f>
        <v>11305.90004</v>
      </c>
      <c r="I124" s="358">
        <f>I125+I126+I127+I128</f>
        <v>29674.881679999999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107.26486</v>
      </c>
      <c r="G125" s="240">
        <v>4419.6539499999999</v>
      </c>
      <c r="H125" s="359">
        <f t="shared" ref="H125:H137" si="8">E125-G125</f>
        <v>8075.3460500000001</v>
      </c>
      <c r="I125" s="360">
        <v>4402.0555199999999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110.2659</v>
      </c>
      <c r="G126" s="240">
        <v>7313.8170200000004</v>
      </c>
      <c r="H126" s="359">
        <f t="shared" si="8"/>
        <v>3917.1829799999996</v>
      </c>
      <c r="I126" s="360">
        <v>7501.1578900000004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120.14595</v>
      </c>
      <c r="G127" s="240">
        <v>8390.0926999999992</v>
      </c>
      <c r="H127" s="359">
        <f t="shared" si="8"/>
        <v>297.90730000000076</v>
      </c>
      <c r="I127" s="360">
        <v>8634.3926900000006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97.126999999999995</v>
      </c>
      <c r="G128" s="240">
        <v>7626.53629</v>
      </c>
      <c r="H128" s="359">
        <f t="shared" si="8"/>
        <v>-984.53629000000001</v>
      </c>
      <c r="I128" s="360">
        <v>9137.2755799999995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0.39150000000000001</v>
      </c>
      <c r="G129" s="233">
        <v>6212.21191</v>
      </c>
      <c r="H129" s="361">
        <f t="shared" si="8"/>
        <v>-7.2119099999999889</v>
      </c>
      <c r="I129" s="362">
        <v>4311.4025000000001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>
        <v>0.39150000000000001</v>
      </c>
      <c r="G130" s="240">
        <v>6168.4282499999999</v>
      </c>
      <c r="H130" s="359">
        <f t="shared" si="8"/>
        <v>-463.42824999999993</v>
      </c>
      <c r="I130" s="360">
        <v>4295.2110300000004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0</v>
      </c>
      <c r="G131" s="240">
        <f>G129-G130</f>
        <v>43.783660000000054</v>
      </c>
      <c r="H131" s="359">
        <f t="shared" si="8"/>
        <v>456.21633999999995</v>
      </c>
      <c r="I131" s="360">
        <f>I129-I130</f>
        <v>16.191469999999754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145.14127999999999</v>
      </c>
      <c r="G132" s="257">
        <v>3458.6515100000001</v>
      </c>
      <c r="H132" s="363">
        <f t="shared" si="8"/>
        <v>3438.3484899999999</v>
      </c>
      <c r="I132" s="364">
        <v>3154.7323500000002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/>
      <c r="G133" s="226">
        <v>12.166</v>
      </c>
      <c r="H133" s="378">
        <f t="shared" si="8"/>
        <v>116.834</v>
      </c>
      <c r="I133" s="379">
        <v>12.22845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19.663430000000002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>
        <v>37.784999999999997</v>
      </c>
      <c r="G135" s="226">
        <v>240.465</v>
      </c>
      <c r="H135" s="230">
        <f t="shared" si="8"/>
        <v>9.5349999999999966</v>
      </c>
      <c r="I135" s="231">
        <v>130.196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/>
      <c r="G136" s="225">
        <v>230</v>
      </c>
      <c r="H136" s="234">
        <f t="shared" si="8"/>
        <v>-230</v>
      </c>
      <c r="I136" s="297">
        <v>161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2553.4120199999998</v>
      </c>
      <c r="G137" s="186">
        <f>G118+G122+G123+G133+G134+G135+G136</f>
        <v>84828.153549999988</v>
      </c>
      <c r="H137" s="200">
        <f t="shared" si="8"/>
        <v>47036.846450000012</v>
      </c>
      <c r="I137" s="198">
        <f>I118+I121+I122+I123+I133+I134+I135+I136</f>
        <v>86936.697029999996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102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103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128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ht="16.5" thickBot="1" x14ac:dyDescent="0.3">
      <c r="B141" s="35"/>
      <c r="C141" s="134" t="s">
        <v>111</v>
      </c>
      <c r="D141" s="206"/>
      <c r="E141" s="206"/>
      <c r="F141" s="47"/>
      <c r="G141" s="47"/>
      <c r="H141" s="36"/>
      <c r="I141" s="77"/>
      <c r="J141" s="154"/>
      <c r="K141" s="37"/>
      <c r="L141" s="118"/>
      <c r="M141" s="118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8"/>
      <c r="K142" s="6"/>
      <c r="L142" s="118"/>
      <c r="M142" s="118"/>
    </row>
    <row r="143" spans="2:13" ht="12" customHeight="1" x14ac:dyDescent="0.25">
      <c r="B143" s="118"/>
      <c r="C143" s="136"/>
      <c r="D143" s="137"/>
      <c r="E143" s="137"/>
      <c r="F143" s="137"/>
      <c r="G143" s="137"/>
      <c r="H143" s="118"/>
      <c r="I143" s="118"/>
      <c r="J143" s="118"/>
      <c r="K143" s="118"/>
      <c r="L143" s="118"/>
      <c r="M143" s="118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8"/>
      <c r="K144" s="6"/>
      <c r="L144" s="118"/>
      <c r="M144" s="118"/>
    </row>
    <row r="145" spans="1:13" ht="20.25" customHeight="1" thickBot="1" x14ac:dyDescent="0.35">
      <c r="B145" s="118"/>
      <c r="C145" s="216" t="s">
        <v>63</v>
      </c>
      <c r="D145" s="137"/>
      <c r="E145" s="137"/>
      <c r="F145" s="137"/>
      <c r="G145" s="137"/>
      <c r="H145" s="118"/>
      <c r="I145" s="118"/>
      <c r="J145" s="118"/>
      <c r="K145" s="118"/>
      <c r="L145" s="118"/>
      <c r="M145" s="118"/>
    </row>
    <row r="146" spans="1:13" ht="12" customHeight="1" thickTop="1" thickBot="1" x14ac:dyDescent="0.3">
      <c r="B146" s="210"/>
      <c r="C146" s="211"/>
      <c r="D146" s="212"/>
      <c r="E146" s="212"/>
      <c r="F146" s="212"/>
      <c r="G146" s="212"/>
      <c r="H146" s="213"/>
      <c r="I146" s="213"/>
      <c r="J146" s="213"/>
      <c r="K146" s="214"/>
      <c r="L146" s="118"/>
      <c r="M146" s="118"/>
    </row>
    <row r="147" spans="1:13" ht="12" customHeight="1" thickBot="1" x14ac:dyDescent="0.3">
      <c r="B147" s="119"/>
      <c r="C147" s="424" t="s">
        <v>2</v>
      </c>
      <c r="D147" s="425"/>
      <c r="E147" s="189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69" t="s">
        <v>55</v>
      </c>
      <c r="D148" s="270">
        <v>34705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x14ac:dyDescent="0.25">
      <c r="B149" s="119"/>
      <c r="C149" s="272" t="s">
        <v>67</v>
      </c>
      <c r="D149" s="273">
        <v>12676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5" customHeight="1" thickBot="1" x14ac:dyDescent="0.3">
      <c r="B150" s="119"/>
      <c r="C150" s="274" t="s">
        <v>68</v>
      </c>
      <c r="D150" s="273">
        <v>6376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6.5" thickBot="1" x14ac:dyDescent="0.3">
      <c r="B151" s="119"/>
      <c r="C151" s="275" t="s">
        <v>31</v>
      </c>
      <c r="D151" s="276">
        <f>D148+D149+D150</f>
        <v>53757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104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1.25" customHeight="1" x14ac:dyDescent="0.25">
      <c r="B153" s="119"/>
      <c r="C153" s="277" t="s">
        <v>105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1:13" ht="12" customHeight="1" x14ac:dyDescent="0.25">
      <c r="B154" s="119"/>
      <c r="C154" s="123" t="s">
        <v>106</v>
      </c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5.25" customHeight="1" thickBot="1" x14ac:dyDescent="0.3">
      <c r="B155" s="119"/>
      <c r="C155" s="123"/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1:13" ht="63.75" thickBot="1" x14ac:dyDescent="0.3">
      <c r="B156" s="119"/>
      <c r="C156" s="106" t="s">
        <v>19</v>
      </c>
      <c r="D156" s="113" t="s">
        <v>20</v>
      </c>
      <c r="E156" s="69" t="str">
        <f>F19</f>
        <v>LANDET KVANTUM UKE 25</v>
      </c>
      <c r="F156" s="69" t="str">
        <f>G19</f>
        <v>LANDET KVANTUM T.O.M UKE 25</v>
      </c>
      <c r="G156" s="69" t="str">
        <f>I19</f>
        <v>RESTKVOTER</v>
      </c>
      <c r="H156" s="92" t="str">
        <f>J19</f>
        <v>LANDET KVANTUM T.O.M. UKE 25 2018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1" t="s">
        <v>5</v>
      </c>
      <c r="D157" s="183">
        <v>34571</v>
      </c>
      <c r="E157" s="183">
        <v>26.524899999999999</v>
      </c>
      <c r="F157" s="183">
        <v>11034.94281</v>
      </c>
      <c r="G157" s="183">
        <f>D157-F157</f>
        <v>23536.05719</v>
      </c>
      <c r="H157" s="220">
        <v>11521.794379999999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14" t="s">
        <v>41</v>
      </c>
      <c r="D158" s="183">
        <v>100</v>
      </c>
      <c r="E158" s="183"/>
      <c r="F158" s="183">
        <v>19.353370000000002</v>
      </c>
      <c r="G158" s="183">
        <f>D158-F158</f>
        <v>80.646630000000002</v>
      </c>
      <c r="H158" s="220">
        <v>3.66418</v>
      </c>
      <c r="I158" s="118"/>
      <c r="J158" s="118"/>
      <c r="K158" s="120"/>
      <c r="L158" s="118"/>
      <c r="M158" s="118"/>
    </row>
    <row r="159" spans="1:13" ht="15" customHeight="1" thickBot="1" x14ac:dyDescent="0.3">
      <c r="B159" s="119"/>
      <c r="C159" s="109" t="s">
        <v>36</v>
      </c>
      <c r="D159" s="184">
        <v>34</v>
      </c>
      <c r="E159" s="184"/>
      <c r="F159" s="184"/>
      <c r="G159" s="184">
        <f>D159-F159</f>
        <v>34</v>
      </c>
      <c r="H159" s="221">
        <v>0.02</v>
      </c>
      <c r="I159" s="118"/>
      <c r="J159" s="118"/>
      <c r="K159" s="120"/>
      <c r="L159" s="118"/>
      <c r="M159" s="118"/>
    </row>
    <row r="160" spans="1:13" ht="15" customHeight="1" thickBot="1" x14ac:dyDescent="0.3">
      <c r="A160" s="118"/>
      <c r="B160" s="119"/>
      <c r="C160" s="112" t="s">
        <v>52</v>
      </c>
      <c r="D160" s="185">
        <f>SUM(D157:D159)</f>
        <v>34705</v>
      </c>
      <c r="E160" s="185">
        <f>SUM(E157:E159)</f>
        <v>26.524899999999999</v>
      </c>
      <c r="F160" s="185">
        <f>SUM(F157:F159)</f>
        <v>11054.296180000001</v>
      </c>
      <c r="G160" s="185">
        <f>D160-F160</f>
        <v>23650.703819999999</v>
      </c>
      <c r="H160" s="207">
        <f>SUM(H157:H159)</f>
        <v>11525.47856</v>
      </c>
      <c r="I160" s="118"/>
      <c r="J160" s="118"/>
      <c r="K160" s="120"/>
      <c r="L160" s="118"/>
      <c r="M160" s="118"/>
    </row>
    <row r="161" spans="1:13" ht="21" customHeight="1" thickBot="1" x14ac:dyDescent="0.3">
      <c r="B161" s="153"/>
      <c r="C161" s="134" t="s">
        <v>64</v>
      </c>
      <c r="D161" s="154"/>
      <c r="E161" s="154"/>
      <c r="F161" s="209"/>
      <c r="G161" s="209"/>
      <c r="H161" s="209"/>
      <c r="I161" s="209"/>
      <c r="J161" s="154"/>
      <c r="K161" s="155"/>
      <c r="L161" s="118"/>
    </row>
    <row r="162" spans="1:13" s="40" customFormat="1" ht="30" customHeight="1" thickTop="1" thickBot="1" x14ac:dyDescent="0.35">
      <c r="A162" s="79"/>
      <c r="B162" s="48"/>
      <c r="C162" s="215" t="s">
        <v>43</v>
      </c>
      <c r="D162" s="48"/>
      <c r="E162" s="48"/>
      <c r="F162" s="48"/>
      <c r="G162" s="48"/>
      <c r="H162" s="48"/>
      <c r="I162" s="81"/>
      <c r="J162" s="81"/>
      <c r="K162" s="48"/>
      <c r="L162" s="81"/>
      <c r="M162" s="81"/>
    </row>
    <row r="163" spans="1:13" ht="17.100000000000001" customHeight="1" thickTop="1" x14ac:dyDescent="0.25">
      <c r="B163" s="429" t="s">
        <v>1</v>
      </c>
      <c r="C163" s="430"/>
      <c r="D163" s="430"/>
      <c r="E163" s="430"/>
      <c r="F163" s="430"/>
      <c r="G163" s="430"/>
      <c r="H163" s="430"/>
      <c r="I163" s="430"/>
      <c r="J163" s="430"/>
      <c r="K163" s="431"/>
      <c r="L163" s="190"/>
      <c r="M163" s="190"/>
    </row>
    <row r="164" spans="1:13" ht="6" customHeight="1" thickBot="1" x14ac:dyDescent="0.3">
      <c r="B164" s="49"/>
      <c r="C164" s="41"/>
      <c r="D164" s="41"/>
      <c r="E164" s="41"/>
      <c r="F164" s="41"/>
      <c r="G164" s="41"/>
      <c r="H164" s="41"/>
      <c r="I164" s="80"/>
      <c r="J164" s="80"/>
      <c r="K164" s="42"/>
      <c r="L164" s="80"/>
      <c r="M164" s="80"/>
    </row>
    <row r="165" spans="1:13" s="3" customFormat="1" ht="18" customHeight="1" thickBot="1" x14ac:dyDescent="0.3">
      <c r="B165" s="29"/>
      <c r="C165" s="424" t="s">
        <v>2</v>
      </c>
      <c r="D165" s="425"/>
      <c r="E165" s="424" t="s">
        <v>53</v>
      </c>
      <c r="F165" s="425"/>
      <c r="G165" s="424" t="s">
        <v>54</v>
      </c>
      <c r="H165" s="425"/>
      <c r="I165" s="83"/>
      <c r="J165" s="83"/>
      <c r="K165" s="30"/>
      <c r="L165" s="143"/>
      <c r="M165" s="143"/>
    </row>
    <row r="166" spans="1:13" ht="14.25" customHeight="1" x14ac:dyDescent="0.25">
      <c r="B166" s="49"/>
      <c r="C166" s="269" t="s">
        <v>55</v>
      </c>
      <c r="D166" s="279">
        <v>47999</v>
      </c>
      <c r="E166" s="280" t="s">
        <v>5</v>
      </c>
      <c r="F166" s="281">
        <v>34489</v>
      </c>
      <c r="G166" s="272" t="s">
        <v>12</v>
      </c>
      <c r="H166" s="101">
        <v>21527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 t="s">
        <v>44</v>
      </c>
      <c r="D167" s="282">
        <v>44935</v>
      </c>
      <c r="E167" s="283" t="s">
        <v>45</v>
      </c>
      <c r="F167" s="284">
        <v>8000</v>
      </c>
      <c r="G167" s="272" t="s">
        <v>11</v>
      </c>
      <c r="H167" s="101">
        <v>5603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/>
      <c r="D168" s="282"/>
      <c r="E168" s="283" t="s">
        <v>38</v>
      </c>
      <c r="F168" s="284">
        <v>5500</v>
      </c>
      <c r="G168" s="272" t="s">
        <v>46</v>
      </c>
      <c r="H168" s="101">
        <v>5666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272"/>
      <c r="D169" s="282"/>
      <c r="E169" s="283"/>
      <c r="F169" s="284"/>
      <c r="G169" s="272" t="s">
        <v>47</v>
      </c>
      <c r="H169" s="101">
        <v>1693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52" t="s">
        <v>31</v>
      </c>
      <c r="D170" s="285">
        <v>93614</v>
      </c>
      <c r="E170" s="286" t="s">
        <v>57</v>
      </c>
      <c r="F170" s="285">
        <f>F166+F167+F168</f>
        <v>47989</v>
      </c>
      <c r="G170" s="52" t="s">
        <v>5</v>
      </c>
      <c r="H170" s="102">
        <f>SUM(H166:H169)</f>
        <v>34489</v>
      </c>
      <c r="I170" s="83"/>
      <c r="J170" s="83"/>
      <c r="K170" s="51"/>
      <c r="L170" s="191"/>
      <c r="M170" s="191"/>
    </row>
    <row r="171" spans="1:13" ht="12.95" customHeight="1" x14ac:dyDescent="0.25">
      <c r="B171" s="49"/>
      <c r="C171" s="254" t="s">
        <v>95</v>
      </c>
      <c r="D171" s="283"/>
      <c r="E171" s="283"/>
      <c r="F171" s="283"/>
      <c r="G171" s="84"/>
      <c r="H171" s="50"/>
      <c r="I171" s="83"/>
      <c r="J171" s="83"/>
      <c r="K171" s="51"/>
      <c r="L171" s="191"/>
      <c r="M171" s="191"/>
    </row>
    <row r="172" spans="1:13" s="6" customFormat="1" ht="12.95" customHeight="1" x14ac:dyDescent="0.25">
      <c r="B172" s="49"/>
      <c r="C172" s="287" t="s">
        <v>109</v>
      </c>
      <c r="D172" s="84"/>
      <c r="E172" s="84"/>
      <c r="F172" s="84"/>
      <c r="G172" s="84"/>
      <c r="H172" s="41"/>
      <c r="I172" s="80"/>
      <c r="J172" s="80"/>
      <c r="K172" s="42"/>
      <c r="L172" s="80"/>
      <c r="M172" s="80"/>
    </row>
    <row r="173" spans="1:13" s="6" customFormat="1" ht="8.25" customHeight="1" thickBot="1" x14ac:dyDescent="0.3">
      <c r="B173" s="49"/>
      <c r="C173" s="53"/>
      <c r="D173" s="41"/>
      <c r="E173" s="41"/>
      <c r="F173" s="41"/>
      <c r="G173" s="41"/>
      <c r="H173" s="41"/>
      <c r="I173" s="80"/>
      <c r="J173" s="80"/>
      <c r="K173" s="42"/>
      <c r="L173" s="80"/>
      <c r="M173" s="80"/>
    </row>
    <row r="174" spans="1:13" ht="18" customHeight="1" x14ac:dyDescent="0.25">
      <c r="B174" s="426" t="s">
        <v>8</v>
      </c>
      <c r="C174" s="427"/>
      <c r="D174" s="427"/>
      <c r="E174" s="427"/>
      <c r="F174" s="427"/>
      <c r="G174" s="427"/>
      <c r="H174" s="427"/>
      <c r="I174" s="427"/>
      <c r="J174" s="427"/>
      <c r="K174" s="428"/>
      <c r="L174" s="190"/>
      <c r="M174" s="190"/>
    </row>
    <row r="175" spans="1:13" ht="4.5" customHeight="1" thickBot="1" x14ac:dyDescent="0.3">
      <c r="B175" s="54"/>
      <c r="C175" s="55"/>
      <c r="D175" s="55"/>
      <c r="E175" s="55"/>
      <c r="F175" s="55"/>
      <c r="G175" s="55"/>
      <c r="H175" s="55"/>
      <c r="I175" s="86"/>
      <c r="J175" s="86"/>
      <c r="K175" s="56"/>
      <c r="L175" s="86"/>
      <c r="M175" s="86"/>
    </row>
    <row r="176" spans="1:13" ht="48" thickBot="1" x14ac:dyDescent="0.3">
      <c r="A176" s="3"/>
      <c r="B176" s="29"/>
      <c r="C176" s="106" t="s">
        <v>19</v>
      </c>
      <c r="D176" s="178" t="s">
        <v>70</v>
      </c>
      <c r="E176" s="178" t="s">
        <v>115</v>
      </c>
      <c r="F176" s="223" t="str">
        <f>F19</f>
        <v>LANDET KVANTUM UKE 25</v>
      </c>
      <c r="G176" s="69" t="str">
        <f>G19</f>
        <v>LANDET KVANTUM T.O.M UKE 25</v>
      </c>
      <c r="H176" s="69" t="str">
        <f>I19</f>
        <v>RESTKVOTER</v>
      </c>
      <c r="I176" s="92" t="str">
        <f>J19</f>
        <v>LANDET KVANTUM T.O.M. UKE 25 2018</v>
      </c>
      <c r="J176" s="143"/>
      <c r="K176" s="30"/>
      <c r="L176" s="143"/>
      <c r="M176" s="143"/>
    </row>
    <row r="177" spans="1:13" ht="14.1" customHeight="1" x14ac:dyDescent="0.25">
      <c r="B177" s="49"/>
      <c r="C177" s="107" t="s">
        <v>16</v>
      </c>
      <c r="D177" s="227">
        <f t="shared" ref="D177" si="9">D178+D179+D180+D181</f>
        <v>34489</v>
      </c>
      <c r="E177" s="227">
        <f>E178+E179+E180+E181</f>
        <v>39828</v>
      </c>
      <c r="F177" s="227">
        <f>F178+F179+F180+F181</f>
        <v>171.18379999999999</v>
      </c>
      <c r="G177" s="227">
        <f t="shared" ref="G177:H177" si="10">G178+G179+G180+G181</f>
        <v>17590.5674</v>
      </c>
      <c r="H177" s="305">
        <f t="shared" si="10"/>
        <v>22237.432599999996</v>
      </c>
      <c r="I177" s="310">
        <f>I178+I179+I180+I181</f>
        <v>18984.613840000002</v>
      </c>
      <c r="J177" s="80"/>
      <c r="K177" s="57"/>
      <c r="L177" s="192"/>
      <c r="M177" s="192"/>
    </row>
    <row r="178" spans="1:13" ht="14.1" customHeight="1" x14ac:dyDescent="0.25">
      <c r="B178" s="49"/>
      <c r="C178" s="294" t="s">
        <v>74</v>
      </c>
      <c r="D178" s="288">
        <v>21527</v>
      </c>
      <c r="E178" s="288">
        <v>25497</v>
      </c>
      <c r="F178" s="288"/>
      <c r="G178" s="288">
        <v>13731.35721</v>
      </c>
      <c r="H178" s="303">
        <f t="shared" ref="H178:H183" si="11">E178-G178</f>
        <v>11765.64279</v>
      </c>
      <c r="I178" s="308">
        <v>16001.346030000001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11</v>
      </c>
      <c r="D179" s="288">
        <v>5603</v>
      </c>
      <c r="E179" s="288">
        <v>6636</v>
      </c>
      <c r="F179" s="288">
        <v>43.005600000000001</v>
      </c>
      <c r="G179" s="288">
        <v>1379.42543</v>
      </c>
      <c r="H179" s="303">
        <f t="shared" si="11"/>
        <v>5256.5745699999998</v>
      </c>
      <c r="I179" s="308">
        <v>949.17885999999999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47</v>
      </c>
      <c r="D180" s="288">
        <v>1693</v>
      </c>
      <c r="E180" s="288">
        <v>1793</v>
      </c>
      <c r="F180" s="288">
        <v>20.686</v>
      </c>
      <c r="G180" s="288">
        <v>1748.35536</v>
      </c>
      <c r="H180" s="303">
        <f t="shared" si="11"/>
        <v>44.644639999999981</v>
      </c>
      <c r="I180" s="308">
        <v>1147.7411500000001</v>
      </c>
      <c r="J180" s="80"/>
      <c r="K180" s="57"/>
      <c r="L180" s="192"/>
      <c r="M180" s="192"/>
    </row>
    <row r="181" spans="1:13" ht="14.25" customHeight="1" thickBot="1" x14ac:dyDescent="0.3">
      <c r="B181" s="49"/>
      <c r="C181" s="410" t="s">
        <v>46</v>
      </c>
      <c r="D181" s="288">
        <v>5666</v>
      </c>
      <c r="E181" s="288">
        <v>5902</v>
      </c>
      <c r="F181" s="288">
        <v>107.4922</v>
      </c>
      <c r="G181" s="288">
        <v>731.42939999999999</v>
      </c>
      <c r="H181" s="303">
        <f t="shared" si="11"/>
        <v>5170.5706</v>
      </c>
      <c r="I181" s="308">
        <v>886.34780000000001</v>
      </c>
      <c r="J181" s="80"/>
      <c r="K181" s="57"/>
      <c r="L181" s="192"/>
      <c r="M181" s="192"/>
    </row>
    <row r="182" spans="1:13" ht="14.1" customHeight="1" thickBot="1" x14ac:dyDescent="0.3">
      <c r="B182" s="49"/>
      <c r="C182" s="111" t="s">
        <v>38</v>
      </c>
      <c r="D182" s="289">
        <v>5500</v>
      </c>
      <c r="E182" s="289">
        <v>5500</v>
      </c>
      <c r="F182" s="289">
        <v>91.41534</v>
      </c>
      <c r="G182" s="289">
        <v>4689.0322399999995</v>
      </c>
      <c r="H182" s="307">
        <f t="shared" si="11"/>
        <v>810.96776000000045</v>
      </c>
      <c r="I182" s="312">
        <v>1670.9640199999999</v>
      </c>
      <c r="J182" s="80"/>
      <c r="K182" s="57"/>
      <c r="L182" s="192"/>
      <c r="M182" s="192"/>
    </row>
    <row r="183" spans="1:13" ht="14.1" customHeight="1" x14ac:dyDescent="0.25">
      <c r="B183" s="49"/>
      <c r="C183" s="107" t="s">
        <v>17</v>
      </c>
      <c r="D183" s="227">
        <v>8000</v>
      </c>
      <c r="E183" s="227">
        <v>8000</v>
      </c>
      <c r="F183" s="227">
        <f>F184+F185</f>
        <v>22.909009999999999</v>
      </c>
      <c r="G183" s="227">
        <f>G184+G185</f>
        <v>1425.5997600000001</v>
      </c>
      <c r="H183" s="305">
        <f t="shared" si="11"/>
        <v>6574.4002399999999</v>
      </c>
      <c r="I183" s="310">
        <f>I184+I185</f>
        <v>1971.5938000000001</v>
      </c>
      <c r="J183" s="80"/>
      <c r="K183" s="57"/>
      <c r="L183" s="192"/>
      <c r="M183" s="192"/>
    </row>
    <row r="184" spans="1:13" ht="14.1" customHeight="1" x14ac:dyDescent="0.25">
      <c r="B184" s="49"/>
      <c r="C184" s="108" t="s">
        <v>29</v>
      </c>
      <c r="D184" s="288"/>
      <c r="E184" s="288"/>
      <c r="F184" s="288"/>
      <c r="G184" s="288">
        <v>175.90554</v>
      </c>
      <c r="H184" s="303"/>
      <c r="I184" s="308">
        <v>874.90679</v>
      </c>
      <c r="J184" s="80"/>
      <c r="K184" s="57"/>
      <c r="L184" s="192"/>
      <c r="M184" s="192"/>
    </row>
    <row r="185" spans="1:13" ht="14.1" customHeight="1" thickBot="1" x14ac:dyDescent="0.3">
      <c r="B185" s="49"/>
      <c r="C185" s="110" t="s">
        <v>48</v>
      </c>
      <c r="D185" s="229"/>
      <c r="E185" s="229"/>
      <c r="F185" s="229">
        <v>22.909009999999999</v>
      </c>
      <c r="G185" s="229">
        <v>1249.6942200000001</v>
      </c>
      <c r="H185" s="306"/>
      <c r="I185" s="311">
        <v>1096.6870100000001</v>
      </c>
      <c r="J185" s="83"/>
      <c r="K185" s="57"/>
      <c r="L185" s="192"/>
      <c r="M185" s="192"/>
    </row>
    <row r="186" spans="1:13" ht="14.1" customHeight="1" thickBot="1" x14ac:dyDescent="0.3">
      <c r="B186" s="49"/>
      <c r="C186" s="111" t="s">
        <v>13</v>
      </c>
      <c r="D186" s="289">
        <v>10</v>
      </c>
      <c r="E186" s="289">
        <v>10</v>
      </c>
      <c r="F186" s="289"/>
      <c r="G186" s="289">
        <v>0.36840000000000001</v>
      </c>
      <c r="H186" s="307">
        <f>E186-G186</f>
        <v>9.6316000000000006</v>
      </c>
      <c r="I186" s="312">
        <v>0.46079999999999999</v>
      </c>
      <c r="J186" s="80"/>
      <c r="K186" s="57"/>
      <c r="L186" s="192"/>
      <c r="M186" s="192"/>
    </row>
    <row r="187" spans="1:13" ht="14.1" customHeight="1" thickBot="1" x14ac:dyDescent="0.3">
      <c r="B187" s="49"/>
      <c r="C187" s="109" t="s">
        <v>49</v>
      </c>
      <c r="D187" s="228"/>
      <c r="E187" s="228"/>
      <c r="F187" s="228">
        <v>0.64995000000000003</v>
      </c>
      <c r="G187" s="228">
        <v>25.505890000000001</v>
      </c>
      <c r="H187" s="304">
        <f>E187-G187</f>
        <v>-25.505890000000001</v>
      </c>
      <c r="I187" s="309">
        <v>23.428139999999999</v>
      </c>
      <c r="J187" s="80"/>
      <c r="K187" s="57"/>
      <c r="L187" s="192"/>
      <c r="M187" s="192"/>
    </row>
    <row r="188" spans="1:13" ht="16.5" thickBot="1" x14ac:dyDescent="0.3">
      <c r="A188" s="3"/>
      <c r="B188" s="29"/>
      <c r="C188" s="112" t="s">
        <v>9</v>
      </c>
      <c r="D188" s="186">
        <f>D177+D182+D183+D186</f>
        <v>47999</v>
      </c>
      <c r="E188" s="186">
        <f>E177+E182+E183+E186</f>
        <v>53338</v>
      </c>
      <c r="F188" s="186">
        <f>F177+F182+F183+F186+F187</f>
        <v>286.15809999999999</v>
      </c>
      <c r="G188" s="186">
        <f>G177+G182+G183+G186+G187</f>
        <v>23731.073690000001</v>
      </c>
      <c r="H188" s="200">
        <f>H177+H182+H183+H186+H187</f>
        <v>29606.926309999995</v>
      </c>
      <c r="I188" s="198">
        <f>I177+I182+I183+I186+I187</f>
        <v>22651.060600000001</v>
      </c>
      <c r="J188" s="177"/>
      <c r="K188" s="57"/>
      <c r="L188" s="192"/>
      <c r="M188" s="192"/>
    </row>
    <row r="189" spans="1:13" ht="14.1" customHeight="1" x14ac:dyDescent="0.25">
      <c r="A189" s="3"/>
      <c r="B189" s="29"/>
      <c r="C189" s="366" t="s">
        <v>75</v>
      </c>
      <c r="D189" s="66"/>
      <c r="E189" s="66"/>
      <c r="F189" s="66"/>
      <c r="G189" s="66"/>
      <c r="H189" s="365"/>
      <c r="I189" s="365"/>
      <c r="J189" s="143"/>
      <c r="K189" s="30"/>
      <c r="L189" s="143"/>
      <c r="M189" s="143"/>
    </row>
    <row r="190" spans="1:13" ht="15.75" thickBot="1" x14ac:dyDescent="0.3">
      <c r="B190" s="58"/>
      <c r="C190" s="409" t="s">
        <v>119</v>
      </c>
      <c r="D190" s="67"/>
      <c r="E190" s="67"/>
      <c r="F190" s="67"/>
      <c r="G190" s="67"/>
      <c r="H190" s="59"/>
      <c r="I190" s="59"/>
      <c r="J190" s="59"/>
      <c r="K190" s="60"/>
      <c r="L190" s="80"/>
      <c r="M190" s="80"/>
    </row>
    <row r="191" spans="1:13" ht="14.1" customHeight="1" thickTop="1" x14ac:dyDescent="0.25"/>
    <row r="192" spans="1:13" s="40" customFormat="1" ht="17.100000000000001" customHeight="1" thickBot="1" x14ac:dyDescent="0.3">
      <c r="A192" s="79"/>
      <c r="B192" s="81"/>
      <c r="C192" s="93" t="s">
        <v>50</v>
      </c>
      <c r="D192" s="81"/>
      <c r="E192" s="81"/>
      <c r="F192" s="81"/>
      <c r="G192" s="81"/>
      <c r="H192" s="81"/>
      <c r="I192" s="81"/>
      <c r="J192" s="81"/>
      <c r="K192" s="79"/>
      <c r="L192" s="79"/>
      <c r="M192" s="79"/>
    </row>
    <row r="193" spans="2:13" ht="17.100000000000001" customHeight="1" thickTop="1" x14ac:dyDescent="0.25">
      <c r="B193" s="429" t="s">
        <v>1</v>
      </c>
      <c r="C193" s="430"/>
      <c r="D193" s="430"/>
      <c r="E193" s="430"/>
      <c r="F193" s="430"/>
      <c r="G193" s="430"/>
      <c r="H193" s="430"/>
      <c r="I193" s="430"/>
      <c r="J193" s="430"/>
      <c r="K193" s="431"/>
      <c r="L193" s="190"/>
      <c r="M193" s="190"/>
    </row>
    <row r="194" spans="2:13" ht="6" customHeight="1" thickBot="1" x14ac:dyDescent="0.3">
      <c r="B194" s="82"/>
      <c r="C194" s="80"/>
      <c r="D194" s="80"/>
      <c r="E194" s="80"/>
      <c r="F194" s="80"/>
      <c r="G194" s="80"/>
      <c r="H194" s="80"/>
      <c r="I194" s="80"/>
      <c r="J194" s="80"/>
      <c r="K194" s="71"/>
      <c r="L194" s="118"/>
      <c r="M194" s="118"/>
    </row>
    <row r="195" spans="2:13" s="3" customFormat="1" ht="14.1" customHeight="1" thickBot="1" x14ac:dyDescent="0.3">
      <c r="B195" s="72"/>
      <c r="C195" s="424" t="s">
        <v>2</v>
      </c>
      <c r="D195" s="425"/>
      <c r="E195"/>
      <c r="F195"/>
      <c r="G195" s="73"/>
      <c r="H195" s="73"/>
      <c r="I195" s="73"/>
      <c r="J195" s="143"/>
      <c r="K195" s="68"/>
      <c r="L195" s="4"/>
      <c r="M195" s="4"/>
    </row>
    <row r="196" spans="2:13" ht="16.5" customHeight="1" x14ac:dyDescent="0.25">
      <c r="B196" s="74"/>
      <c r="C196" s="269" t="s">
        <v>73</v>
      </c>
      <c r="D196" s="270">
        <v>4622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x14ac:dyDescent="0.25">
      <c r="B197" s="74"/>
      <c r="C197" s="272" t="s">
        <v>44</v>
      </c>
      <c r="D197" s="273">
        <v>24433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4" t="s">
        <v>28</v>
      </c>
      <c r="D198" s="273">
        <v>382</v>
      </c>
      <c r="E198" s="290"/>
      <c r="F198" s="239"/>
      <c r="G198" s="88"/>
      <c r="H198" s="75"/>
      <c r="I198" s="75"/>
      <c r="J198" s="160"/>
      <c r="K198" s="71"/>
      <c r="L198" s="118"/>
      <c r="M198" s="118"/>
    </row>
    <row r="199" spans="2:13" ht="14.1" customHeight="1" thickBot="1" x14ac:dyDescent="0.3">
      <c r="B199" s="74"/>
      <c r="C199" s="275" t="s">
        <v>31</v>
      </c>
      <c r="D199" s="276">
        <f>SUM(D196:D198)</f>
        <v>29437</v>
      </c>
      <c r="E199" s="290"/>
      <c r="F199"/>
      <c r="G199" s="88"/>
      <c r="H199" s="75"/>
      <c r="I199" s="75"/>
      <c r="J199" s="160"/>
      <c r="K199" s="71"/>
      <c r="L199" s="118"/>
      <c r="M199" s="118"/>
    </row>
    <row r="200" spans="2:13" ht="13.5" customHeight="1" x14ac:dyDescent="0.25">
      <c r="B200" s="82"/>
      <c r="C200" s="291" t="s">
        <v>107</v>
      </c>
      <c r="D200" s="283"/>
      <c r="E200" s="283"/>
      <c r="F200" s="83"/>
      <c r="G200" s="84"/>
      <c r="H200" s="80"/>
      <c r="I200" s="80"/>
      <c r="J200" s="80"/>
      <c r="K200" s="71"/>
      <c r="L200" s="118"/>
      <c r="M200" s="118"/>
    </row>
    <row r="201" spans="2:13" ht="14.25" customHeight="1" x14ac:dyDescent="0.25">
      <c r="B201" s="82"/>
      <c r="C201" s="287" t="s">
        <v>108</v>
      </c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4.1" customHeight="1" thickBot="1" x14ac:dyDescent="0.3">
      <c r="B202" s="82"/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2:13" ht="17.100000000000001" customHeight="1" x14ac:dyDescent="0.25">
      <c r="B203" s="426" t="s">
        <v>8</v>
      </c>
      <c r="C203" s="427"/>
      <c r="D203" s="427"/>
      <c r="E203" s="427"/>
      <c r="F203" s="427"/>
      <c r="G203" s="427"/>
      <c r="H203" s="427"/>
      <c r="I203" s="427"/>
      <c r="J203" s="427"/>
      <c r="K203" s="428"/>
      <c r="L203" s="190"/>
      <c r="M203" s="190"/>
    </row>
    <row r="204" spans="2:13" ht="6" customHeight="1" thickBot="1" x14ac:dyDescent="0.3">
      <c r="B204" s="85"/>
      <c r="C204" s="86"/>
      <c r="D204" s="86"/>
      <c r="E204" s="86"/>
      <c r="F204" s="86"/>
      <c r="G204" s="86"/>
      <c r="H204" s="86"/>
      <c r="I204" s="86"/>
      <c r="J204" s="86"/>
      <c r="K204" s="87"/>
      <c r="L204" s="86"/>
      <c r="M204" s="86"/>
    </row>
    <row r="205" spans="2:13" ht="62.25" customHeight="1" thickBot="1" x14ac:dyDescent="0.3">
      <c r="B205" s="82"/>
      <c r="C205" s="106" t="s">
        <v>19</v>
      </c>
      <c r="D205" s="113" t="s">
        <v>20</v>
      </c>
      <c r="E205" s="69" t="str">
        <f>F19</f>
        <v>LANDET KVANTUM UKE 25</v>
      </c>
      <c r="F205" s="69" t="str">
        <f>G19</f>
        <v>LANDET KVANTUM T.O.M UKE 25</v>
      </c>
      <c r="G205" s="69" t="str">
        <f>I19</f>
        <v>RESTKVOTER</v>
      </c>
      <c r="H205" s="92" t="str">
        <f>J19</f>
        <v>LANDET KVANTUM T.O.M. UKE 25 2018</v>
      </c>
      <c r="I205" s="80"/>
      <c r="J205" s="80"/>
      <c r="K205" s="71"/>
      <c r="L205" s="118"/>
      <c r="M205" s="118"/>
    </row>
    <row r="206" spans="2:13" s="97" customFormat="1" ht="14.1" customHeight="1" thickBot="1" x14ac:dyDescent="0.3">
      <c r="B206" s="94"/>
      <c r="C206" s="111" t="s">
        <v>51</v>
      </c>
      <c r="D206" s="183">
        <v>1100</v>
      </c>
      <c r="E206" s="183">
        <v>5.4128699999999998</v>
      </c>
      <c r="F206" s="183">
        <v>425.76830999999999</v>
      </c>
      <c r="G206" s="183">
        <f>D206-F206</f>
        <v>674.23169000000007</v>
      </c>
      <c r="H206" s="220">
        <v>521.35550999999998</v>
      </c>
      <c r="I206" s="95"/>
      <c r="J206" s="162"/>
      <c r="K206" s="96"/>
      <c r="L206" s="100"/>
      <c r="M206" s="100"/>
    </row>
    <row r="207" spans="2:13" ht="14.1" customHeight="1" thickBot="1" x14ac:dyDescent="0.3">
      <c r="B207" s="82"/>
      <c r="C207" s="114" t="s">
        <v>45</v>
      </c>
      <c r="D207" s="183">
        <v>3472</v>
      </c>
      <c r="E207" s="183">
        <v>35.537100000000002</v>
      </c>
      <c r="F207" s="183">
        <v>1465.7872500000001</v>
      </c>
      <c r="G207" s="183">
        <f t="shared" ref="G207:G209" si="12">D207-F207</f>
        <v>2006.2127499999999</v>
      </c>
      <c r="H207" s="220">
        <v>2169.1911500000001</v>
      </c>
      <c r="I207" s="105"/>
      <c r="J207" s="105"/>
      <c r="K207" s="71"/>
      <c r="L207" s="118"/>
      <c r="M207" s="118"/>
    </row>
    <row r="208" spans="2:13" s="97" customFormat="1" ht="14.1" customHeight="1" thickBot="1" x14ac:dyDescent="0.3">
      <c r="B208" s="94"/>
      <c r="C208" s="109" t="s">
        <v>36</v>
      </c>
      <c r="D208" s="184">
        <v>50</v>
      </c>
      <c r="E208" s="184"/>
      <c r="F208" s="184">
        <v>2.1101399999999999</v>
      </c>
      <c r="G208" s="183">
        <f t="shared" si="12"/>
        <v>47.889859999999999</v>
      </c>
      <c r="H208" s="221">
        <v>0.51919999999999999</v>
      </c>
      <c r="I208" s="95"/>
      <c r="J208" s="162"/>
      <c r="K208" s="96"/>
      <c r="L208" s="100"/>
      <c r="M208" s="100"/>
    </row>
    <row r="209" spans="2:13" s="97" customFormat="1" ht="14.1" customHeight="1" thickBot="1" x14ac:dyDescent="0.3">
      <c r="B209" s="89"/>
      <c r="C209" s="109" t="s">
        <v>56</v>
      </c>
      <c r="D209" s="184"/>
      <c r="E209" s="184">
        <v>6.8000000000000005E-2</v>
      </c>
      <c r="F209" s="184">
        <v>3.1101299999999998</v>
      </c>
      <c r="G209" s="183">
        <f t="shared" si="12"/>
        <v>-3.1101299999999998</v>
      </c>
      <c r="H209" s="221">
        <v>0.36892999999999998</v>
      </c>
      <c r="I209" s="90"/>
      <c r="J209" s="90"/>
      <c r="K209" s="91"/>
      <c r="L209" s="193"/>
      <c r="M209" s="193"/>
    </row>
    <row r="210" spans="2:13" ht="16.5" thickBot="1" x14ac:dyDescent="0.3">
      <c r="B210" s="82"/>
      <c r="C210" s="112" t="s">
        <v>52</v>
      </c>
      <c r="D210" s="185">
        <f>D196</f>
        <v>4622</v>
      </c>
      <c r="E210" s="185">
        <f>SUM(E206:E209)</f>
        <v>41.017969999999998</v>
      </c>
      <c r="F210" s="185">
        <f>SUM(F206:F209)</f>
        <v>1896.77583</v>
      </c>
      <c r="G210" s="185">
        <f>D210-F210</f>
        <v>2725.22417</v>
      </c>
      <c r="H210" s="207">
        <f>H206+H207+H208+H209</f>
        <v>2691.4347900000002</v>
      </c>
      <c r="I210" s="80"/>
      <c r="J210" s="80"/>
      <c r="K210" s="71"/>
      <c r="L210" s="118"/>
      <c r="M210" s="118"/>
    </row>
    <row r="211" spans="2:13" s="70" customFormat="1" ht="9" customHeight="1" x14ac:dyDescent="0.25">
      <c r="B211" s="82"/>
      <c r="C211" s="65"/>
      <c r="D211" s="98"/>
      <c r="E211" s="98"/>
      <c r="F211" s="98"/>
      <c r="G211" s="98"/>
      <c r="H211" s="80"/>
      <c r="I211" s="80"/>
      <c r="J211" s="80"/>
      <c r="K211" s="71"/>
      <c r="L211" s="118"/>
      <c r="M211" s="118"/>
    </row>
    <row r="212" spans="2:13" ht="14.1" customHeight="1" thickBot="1" x14ac:dyDescent="0.3">
      <c r="B212" s="76"/>
      <c r="C212" s="77"/>
      <c r="D212" s="77"/>
      <c r="E212" s="77"/>
      <c r="F212" s="77"/>
      <c r="G212" s="104"/>
      <c r="H212" s="77"/>
      <c r="I212" s="77"/>
      <c r="J212" s="154"/>
      <c r="K212" s="78"/>
      <c r="L212" s="118"/>
      <c r="M212" s="118"/>
    </row>
    <row r="213" spans="2:13" ht="14.1" customHeight="1" thickTop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s="79" customFormat="1" ht="17.100000000000001" customHeight="1" thickBot="1" x14ac:dyDescent="0.3">
      <c r="B220" s="81"/>
      <c r="C220" s="93" t="s">
        <v>89</v>
      </c>
      <c r="D220" s="81"/>
      <c r="E220" s="81"/>
      <c r="F220" s="81"/>
      <c r="G220" s="81"/>
      <c r="H220" s="81"/>
      <c r="I220" s="81"/>
      <c r="J220" s="81"/>
    </row>
    <row r="221" spans="2:13" ht="17.100000000000001" customHeight="1" thickTop="1" x14ac:dyDescent="0.25">
      <c r="B221" s="429" t="s">
        <v>1</v>
      </c>
      <c r="C221" s="430"/>
      <c r="D221" s="430"/>
      <c r="E221" s="430"/>
      <c r="F221" s="430"/>
      <c r="G221" s="430"/>
      <c r="H221" s="430"/>
      <c r="I221" s="430"/>
      <c r="J221" s="430"/>
      <c r="K221" s="431"/>
      <c r="L221" s="190"/>
      <c r="M221" s="190"/>
    </row>
    <row r="222" spans="2:13" ht="6" customHeight="1" thickBot="1" x14ac:dyDescent="0.3">
      <c r="B222" s="82"/>
      <c r="C222" s="80"/>
      <c r="D222" s="80"/>
      <c r="E222" s="80"/>
      <c r="F222" s="80"/>
      <c r="G222" s="80"/>
      <c r="H222" s="80"/>
      <c r="I222" s="80"/>
      <c r="J222" s="80"/>
      <c r="K222" s="120"/>
      <c r="L222" s="118"/>
      <c r="M222" s="118"/>
    </row>
    <row r="223" spans="2:13" s="3" customFormat="1" ht="14.1" customHeight="1" thickBot="1" x14ac:dyDescent="0.3">
      <c r="B223" s="142"/>
      <c r="C223" s="424" t="s">
        <v>2</v>
      </c>
      <c r="D223" s="425"/>
      <c r="E223"/>
      <c r="F223"/>
      <c r="G223" s="143"/>
      <c r="H223" s="143"/>
      <c r="I223" s="143"/>
      <c r="J223" s="143"/>
      <c r="K223" s="116"/>
      <c r="L223" s="4"/>
      <c r="M223" s="4"/>
    </row>
    <row r="224" spans="2:13" ht="16.5" customHeight="1" x14ac:dyDescent="0.25">
      <c r="B224" s="145"/>
      <c r="C224" s="269" t="s">
        <v>73</v>
      </c>
      <c r="D224" s="270">
        <v>3536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6.5" customHeight="1" x14ac:dyDescent="0.25">
      <c r="B225" s="145"/>
      <c r="C225" s="272" t="s">
        <v>44</v>
      </c>
      <c r="D225" s="273">
        <v>2504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2" t="s">
        <v>28</v>
      </c>
      <c r="D226" s="273">
        <v>123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5" t="s">
        <v>31</v>
      </c>
      <c r="D227" s="276">
        <f>SUM(D224:D226)</f>
        <v>6163</v>
      </c>
      <c r="E227" s="290"/>
      <c r="F227"/>
      <c r="G227" s="88"/>
      <c r="H227" s="160"/>
      <c r="I227" s="160"/>
      <c r="J227" s="160"/>
      <c r="K227" s="120"/>
      <c r="L227" s="118"/>
      <c r="M227" s="118"/>
    </row>
    <row r="228" spans="2:14" ht="18.75" customHeight="1" thickBot="1" x14ac:dyDescent="0.3">
      <c r="B228" s="82"/>
      <c r="C228" s="254" t="s">
        <v>121</v>
      </c>
      <c r="D228" s="283"/>
      <c r="E228" s="283"/>
      <c r="F228" s="83"/>
      <c r="G228" s="84"/>
      <c r="H228" s="80"/>
      <c r="I228" s="80"/>
      <c r="J228" s="80"/>
      <c r="K228" s="120"/>
      <c r="L228" s="118"/>
      <c r="M228" s="118"/>
    </row>
    <row r="229" spans="2:14" ht="17.100000000000001" customHeight="1" x14ac:dyDescent="0.25">
      <c r="B229" s="426" t="s">
        <v>8</v>
      </c>
      <c r="C229" s="427"/>
      <c r="D229" s="427"/>
      <c r="E229" s="427"/>
      <c r="F229" s="427"/>
      <c r="G229" s="427"/>
      <c r="H229" s="427"/>
      <c r="I229" s="427"/>
      <c r="J229" s="427"/>
      <c r="K229" s="428"/>
      <c r="L229" s="190"/>
      <c r="M229" s="190"/>
    </row>
    <row r="230" spans="2:14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4" ht="62.25" customHeight="1" thickBot="1" x14ac:dyDescent="0.3">
      <c r="B231" s="82"/>
      <c r="C231" s="399" t="s">
        <v>90</v>
      </c>
      <c r="D231" s="417" t="s">
        <v>91</v>
      </c>
      <c r="E231" s="399" t="s">
        <v>120</v>
      </c>
      <c r="F231" s="400" t="str">
        <f>E205</f>
        <v>LANDET KVANTUM UKE 25</v>
      </c>
      <c r="G231" s="401" t="str">
        <f>F205</f>
        <v>LANDET KVANTUM T.O.M UKE 25</v>
      </c>
      <c r="H231" s="401" t="s">
        <v>62</v>
      </c>
      <c r="I231" s="402" t="str">
        <f>H205</f>
        <v>LANDET KVANTUM T.O.M. UKE 25 2018</v>
      </c>
      <c r="J231" s="118"/>
      <c r="K231" s="42"/>
      <c r="L231" s="118"/>
      <c r="M231" s="118"/>
      <c r="N231" s="118"/>
    </row>
    <row r="232" spans="2:14" s="97" customFormat="1" ht="14.1" customHeight="1" thickBot="1" x14ac:dyDescent="0.3">
      <c r="B232" s="161"/>
      <c r="C232" s="111" t="s">
        <v>92</v>
      </c>
      <c r="D232" s="456">
        <v>1650</v>
      </c>
      <c r="E232" s="459">
        <v>1650</v>
      </c>
      <c r="F232" s="419">
        <f>SUM(F233:F234)</f>
        <v>0</v>
      </c>
      <c r="G232" s="403">
        <f>SUM(G233:G234)</f>
        <v>1595.15535</v>
      </c>
      <c r="H232" s="453">
        <f>E232-G232</f>
        <v>54.844650000000001</v>
      </c>
      <c r="I232" s="403">
        <f>SUM(I233:I234)</f>
        <v>2085.627</v>
      </c>
      <c r="J232" s="100"/>
      <c r="K232" s="412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80</v>
      </c>
      <c r="D233" s="457"/>
      <c r="E233" s="460"/>
      <c r="F233" s="420"/>
      <c r="G233" s="405">
        <v>1221.97955</v>
      </c>
      <c r="H233" s="454"/>
      <c r="I233" s="405">
        <v>1637.8375000000001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81</v>
      </c>
      <c r="D234" s="458"/>
      <c r="E234" s="461"/>
      <c r="F234" s="406"/>
      <c r="G234" s="406">
        <v>373.17579999999998</v>
      </c>
      <c r="H234" s="455"/>
      <c r="I234" s="414">
        <v>447.78949999999998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111" t="s">
        <v>93</v>
      </c>
      <c r="D235" s="456">
        <v>943</v>
      </c>
      <c r="E235" s="459">
        <v>1266</v>
      </c>
      <c r="F235" s="419">
        <f>SUM(F236:F237)</f>
        <v>59.651499999999999</v>
      </c>
      <c r="G235" s="403">
        <f>SUM(G236:G237)</f>
        <v>400.6816</v>
      </c>
      <c r="H235" s="453">
        <f>E235-G235</f>
        <v>865.3184</v>
      </c>
      <c r="I235" s="403">
        <f>SUM(I236:I237)</f>
        <v>711.0485000000001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80</v>
      </c>
      <c r="D236" s="457"/>
      <c r="E236" s="460"/>
      <c r="F236" s="420">
        <v>46.891500000000001</v>
      </c>
      <c r="G236" s="405">
        <v>286.85500000000002</v>
      </c>
      <c r="H236" s="454"/>
      <c r="I236" s="405">
        <v>594.09630000000004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81</v>
      </c>
      <c r="D237" s="458"/>
      <c r="E237" s="461"/>
      <c r="F237" s="406">
        <v>12.76</v>
      </c>
      <c r="G237" s="406">
        <v>113.8266</v>
      </c>
      <c r="H237" s="455"/>
      <c r="I237" s="414">
        <v>116.9522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111" t="s">
        <v>94</v>
      </c>
      <c r="D238" s="456">
        <v>943</v>
      </c>
      <c r="E238" s="459">
        <v>1143</v>
      </c>
      <c r="F238" s="419">
        <f>SUM(F239:F240)</f>
        <v>0</v>
      </c>
      <c r="G238" s="403">
        <f>SUM(G239:G240)</f>
        <v>0</v>
      </c>
      <c r="H238" s="453">
        <f>E238-G238</f>
        <v>1143</v>
      </c>
      <c r="I238" s="403">
        <f>SUM(I239:I240)</f>
        <v>0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80</v>
      </c>
      <c r="D239" s="457"/>
      <c r="E239" s="460"/>
      <c r="F239" s="420"/>
      <c r="G239" s="405"/>
      <c r="H239" s="454"/>
      <c r="I239" s="405"/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81</v>
      </c>
      <c r="D240" s="458"/>
      <c r="E240" s="461"/>
      <c r="F240" s="406"/>
      <c r="G240" s="406"/>
      <c r="H240" s="455"/>
      <c r="I240" s="414"/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89"/>
      <c r="C241" s="109" t="s">
        <v>56</v>
      </c>
      <c r="D241" s="411"/>
      <c r="E241" s="421"/>
      <c r="F241" s="221"/>
      <c r="G241" s="221"/>
      <c r="H241" s="407"/>
      <c r="I241" s="415"/>
      <c r="J241" s="100"/>
      <c r="K241" s="413"/>
      <c r="L241" s="193"/>
      <c r="M241" s="193"/>
      <c r="N241" s="193"/>
    </row>
    <row r="242" spans="2:14" ht="16.5" thickBot="1" x14ac:dyDescent="0.3">
      <c r="B242" s="82"/>
      <c r="C242" s="112" t="s">
        <v>52</v>
      </c>
      <c r="D242" s="418">
        <f>SUM(D232:D241)</f>
        <v>3536</v>
      </c>
      <c r="E242" s="422">
        <f>SUM(E232:E241)</f>
        <v>4059</v>
      </c>
      <c r="F242" s="185">
        <f>F232+F235+F238+F241</f>
        <v>59.651499999999999</v>
      </c>
      <c r="G242" s="185">
        <f>G232+G235+G238+G241</f>
        <v>1995.8369499999999</v>
      </c>
      <c r="H242" s="408">
        <f>SUM(H232:H241)</f>
        <v>2063.1630500000001</v>
      </c>
      <c r="I242" s="416">
        <f>I232+I235+I238+I241</f>
        <v>2796.6755000000003</v>
      </c>
      <c r="J242" s="118"/>
      <c r="K242" s="42"/>
      <c r="L242" s="118"/>
      <c r="M242" s="118"/>
      <c r="N242" s="118"/>
    </row>
    <row r="243" spans="2:14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4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4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4" ht="20.25" customHeight="1" x14ac:dyDescent="0.25"/>
    <row r="247" spans="2:14" ht="14.1" hidden="1" customHeight="1" x14ac:dyDescent="0.25"/>
    <row r="248" spans="2:14" ht="14.1" hidden="1" customHeight="1" x14ac:dyDescent="0.25"/>
    <row r="249" spans="2:14" ht="14.1" hidden="1" customHeight="1" x14ac:dyDescent="0.25">
      <c r="G249" s="64"/>
    </row>
    <row r="250" spans="2:14" ht="14.1" hidden="1" customHeight="1" x14ac:dyDescent="0.25">
      <c r="F250" s="64"/>
    </row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5:H237"/>
    <mergeCell ref="H238:H240"/>
    <mergeCell ref="D235:D237"/>
    <mergeCell ref="D238:D240"/>
    <mergeCell ref="B221:K221"/>
    <mergeCell ref="C223:D223"/>
    <mergeCell ref="B229:K229"/>
    <mergeCell ref="D232:D234"/>
    <mergeCell ref="H232:H234"/>
    <mergeCell ref="E232:E234"/>
    <mergeCell ref="E235:E237"/>
    <mergeCell ref="E238:E240"/>
    <mergeCell ref="B2:K2"/>
    <mergeCell ref="B7:K7"/>
    <mergeCell ref="C9:D9"/>
    <mergeCell ref="E9:F9"/>
    <mergeCell ref="G9:H9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25
&amp;"-,Normal"&amp;11(iht. motatte landings- og sluttsedler fra fiskesalgslagene; alle tallstørrelser i hele tonn)&amp;R25.06.2019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UKE_25_2019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2019-02-07T13:06:36Z</cp:lastPrinted>
  <dcterms:created xsi:type="dcterms:W3CDTF">2011-07-06T12:13:20Z</dcterms:created>
  <dcterms:modified xsi:type="dcterms:W3CDTF">2019-06-25T08:50:02Z</dcterms:modified>
</cp:coreProperties>
</file>