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6_2017" sheetId="1" r:id="rId1"/>
  </sheets>
  <definedNames>
    <definedName name="Z_14D440E4_F18A_4F78_9989_38C1B133222D_.wvu.Cols" localSheetId="0" hidden="1">UKE_6_2017!#REF!</definedName>
    <definedName name="Z_14D440E4_F18A_4F78_9989_38C1B133222D_.wvu.PrintArea" localSheetId="0" hidden="1">UKE_6_2017!$B$1:$M$214</definedName>
    <definedName name="Z_14D440E4_F18A_4F78_9989_38C1B133222D_.wvu.Rows" localSheetId="0" hidden="1">UKE_6_2017!$326:$1048576,UKE_6_2017!$215:$325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87" i="1" l="1"/>
  <c r="H184" i="1"/>
  <c r="H183" i="1"/>
  <c r="H180" i="1"/>
  <c r="H181" i="1"/>
  <c r="H182" i="1"/>
  <c r="H179" i="1"/>
  <c r="E178" i="1" l="1"/>
  <c r="F184" i="1" l="1"/>
  <c r="G184" i="1"/>
  <c r="I184" i="1"/>
  <c r="F132" i="1"/>
  <c r="G132" i="1"/>
  <c r="I132" i="1"/>
  <c r="D211" i="1" l="1"/>
  <c r="E189" i="1" l="1"/>
  <c r="F161" i="1"/>
  <c r="E161" i="1"/>
  <c r="D161" i="1"/>
  <c r="G160" i="1"/>
  <c r="G159" i="1"/>
  <c r="G158" i="1"/>
  <c r="E130" i="1"/>
  <c r="H137" i="1"/>
  <c r="H136" i="1"/>
  <c r="H135" i="1"/>
  <c r="H134" i="1"/>
  <c r="H133" i="1"/>
  <c r="H132" i="1"/>
  <c r="H131" i="1"/>
  <c r="D130" i="1"/>
  <c r="H130" i="1" s="1"/>
  <c r="H129" i="1"/>
  <c r="H128" i="1"/>
  <c r="H127" i="1"/>
  <c r="H126" i="1"/>
  <c r="I125" i="1"/>
  <c r="I124" i="1" s="1"/>
  <c r="G125" i="1"/>
  <c r="G124" i="1" s="1"/>
  <c r="F125" i="1"/>
  <c r="F124" i="1" s="1"/>
  <c r="E125" i="1"/>
  <c r="D125" i="1"/>
  <c r="D124" i="1" s="1"/>
  <c r="E124" i="1"/>
  <c r="H123" i="1"/>
  <c r="H122" i="1"/>
  <c r="H121" i="1"/>
  <c r="H120" i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I138" i="1" l="1"/>
  <c r="G161" i="1"/>
  <c r="G138" i="1"/>
  <c r="H124" i="1"/>
  <c r="F138" i="1"/>
  <c r="H119" i="1"/>
  <c r="H125" i="1"/>
  <c r="G60" i="1"/>
  <c r="H138" i="1" l="1"/>
  <c r="H98" i="1"/>
  <c r="H97" i="1"/>
  <c r="H96" i="1"/>
  <c r="H95" i="1"/>
  <c r="H94" i="1"/>
  <c r="H93" i="1"/>
  <c r="H92" i="1"/>
  <c r="D91" i="1"/>
  <c r="H91" i="1" s="1"/>
  <c r="D90" i="1"/>
  <c r="H90" i="1" s="1"/>
  <c r="I89" i="1"/>
  <c r="I88" i="1" s="1"/>
  <c r="G89" i="1"/>
  <c r="F89" i="1"/>
  <c r="E89" i="1"/>
  <c r="E88" i="1" s="1"/>
  <c r="D89" i="1"/>
  <c r="D88" i="1" s="1"/>
  <c r="D99" i="1" s="1"/>
  <c r="G88" i="1"/>
  <c r="F88" i="1"/>
  <c r="H87" i="1"/>
  <c r="H86" i="1"/>
  <c r="H85" i="1" s="1"/>
  <c r="I85" i="1"/>
  <c r="G85" i="1"/>
  <c r="F85" i="1"/>
  <c r="E85" i="1"/>
  <c r="E99" i="1" s="1"/>
  <c r="D85" i="1"/>
  <c r="F84" i="1"/>
  <c r="G84" i="1"/>
  <c r="H84" i="1"/>
  <c r="I84" i="1"/>
  <c r="H78" i="1"/>
  <c r="F78" i="1"/>
  <c r="D78" i="1"/>
  <c r="H40" i="1"/>
  <c r="E40" i="1"/>
  <c r="I39" i="1"/>
  <c r="I38" i="1"/>
  <c r="I37" i="1"/>
  <c r="I36" i="1"/>
  <c r="I35" i="1"/>
  <c r="I34" i="1"/>
  <c r="I33" i="1"/>
  <c r="I32" i="1" s="1"/>
  <c r="J32" i="1"/>
  <c r="G32" i="1"/>
  <c r="F32" i="1"/>
  <c r="D32" i="1"/>
  <c r="D24" i="1" s="1"/>
  <c r="D40" i="1" s="1"/>
  <c r="I31" i="1"/>
  <c r="I30" i="1"/>
  <c r="I29" i="1"/>
  <c r="I28" i="1"/>
  <c r="D27" i="1"/>
  <c r="I27" i="1" s="1"/>
  <c r="D26" i="1"/>
  <c r="D25" i="1" s="1"/>
  <c r="J25" i="1"/>
  <c r="G25" i="1"/>
  <c r="G24" i="1" s="1"/>
  <c r="F25" i="1"/>
  <c r="I23" i="1"/>
  <c r="I22" i="1"/>
  <c r="J21" i="1"/>
  <c r="G21" i="1"/>
  <c r="F21" i="1"/>
  <c r="D21" i="1"/>
  <c r="H14" i="1"/>
  <c r="F14" i="1"/>
  <c r="D14" i="1"/>
  <c r="G99" i="1" l="1"/>
  <c r="F24" i="1"/>
  <c r="F40" i="1" s="1"/>
  <c r="G40" i="1"/>
  <c r="F99" i="1"/>
  <c r="H89" i="1"/>
  <c r="H88" i="1" s="1"/>
  <c r="H99" i="1" s="1"/>
  <c r="J24" i="1"/>
  <c r="J40" i="1" s="1"/>
  <c r="I21" i="1"/>
  <c r="I99" i="1"/>
  <c r="I26" i="1"/>
  <c r="I25" i="1" s="1"/>
  <c r="I24" i="1" s="1"/>
  <c r="I40" i="1" l="1"/>
  <c r="H170" i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<sst xmlns="http://schemas.openxmlformats.org/spreadsheetml/2006/main" count="229" uniqueCount="119">
  <si>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</si>
  <si>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</si>
  <si>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</si>
  <si>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</si>
  <si>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</si>
  <si>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</si>
  <si>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</si>
  <si>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</si>
  <si>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</si>
  <si>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</si>
  <si>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</si>
  <si>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</si>
  <si>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</si>
  <si>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</si>
  <si>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</si>
  <si>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</si>
  <si>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</si>
  <si>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</si>
  <si>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</si>
  <si>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</si>
  <si>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</si>
  <si>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</si>
  <si>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</si>
  <si>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</si>
  <si>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</si>
  <si>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</si>
  <si>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</si>
  <si>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</si>
  <si>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</si>
  <si>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</si>
  <si>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</si>
  <si>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</si>
  <si>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</si>
  <si>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</si>
  <si>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</si>
  <si>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</si>
  <si>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</si>
  <si>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</si>
  <si>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</si>
  <si>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</si>
  <si>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</si>
  <si>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</si>
  <si>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</si>
  <si>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</si>
  <si>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</si>
  <si>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</si>
  <si>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</si>
  <si>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</si>
  <si>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</si>
  <si>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</si>
  <si>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</si>
  <si>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</si>
  <si>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</si>
  <si>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</si>
  <si>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</si>
  <si>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</si>
  <si>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</si>
  <si>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</si>
  <si>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</si>
  <si>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</si>
  <si>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</si>
  <si>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</si>
  <si>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</si>
  <si>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</si>
  <si>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</si>
  <si>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</si>
  <si>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</si>
  <si>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</si>
  <si>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</si>
  <si>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</si>
  <si>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</si>
  <si>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</si>
  <si>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</si>
  <si>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</si>
  <si>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</si>
  <si>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</si>
  <si>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</si>
  <si>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</si>
  <si>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</si>
  <si>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</si>
  <si>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</si>
  <si>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</si>
  <si>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</si>
  <si>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</si>
  <si>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</si>
  <si>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</si>
  <si>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</si>
  <si>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</si>
  <si>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</si>
  <si>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</si>
  <si>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</si>
  <si>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</si>
  <si>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</si>
  <si>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r>
      <t>JUSTERTE GRUPPEKVOTER</t>
    </r>
    <r>
      <rPr>
        <b/>
        <vertAlign val="superscript"/>
        <sz val="12"/>
        <rFont val="Calibri"/>
        <family val="2"/>
      </rPr>
      <t>4</t>
    </r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</si>
  <si>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</si>
  <si>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</si>
  <si>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</si>
  <si>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4 </t>
    </r>
    <r>
      <rPr>
        <sz val="9"/>
        <color theme="1"/>
        <rFont val="Calibri"/>
        <family val="2"/>
      </rPr>
      <t>Kvoter justert for overføringer av kvantum mellom kvoteår, det forventes at de justerte kvotene er beregnet ca. 1. februar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</si>
  <si>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</si>
  <si>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</si>
  <si>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t>JUSTERTE GRUPPEKVOTER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</si>
  <si>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</si>
  <si>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Kvoter justert for overføringer av kvantum mellom kvoteår, det forventes at de justerte kvotene er beregnet ca. 1. februar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</si>
  <si>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</si>
  <si>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3 </t>
    </r>
    <r>
      <rPr>
        <sz val="9"/>
        <color theme="1"/>
        <rFont val="Calibri"/>
        <family val="2"/>
      </rPr>
      <t>Kvoter justert for overføringer av kvantum mellom kvoteår, det forventes at de justerte kvotene er beregnet ca. 1. februar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</si>
  <si>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</si>
  <si>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</si>
  <si>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</si>
  <si>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JUSTERTE GRUPPEKVOTER</t>
    </r>
    <r>
      <rPr>
        <b/>
        <vertAlign val="superscript"/>
        <sz val="12"/>
        <rFont val="Calibri"/>
        <family val="2"/>
      </rPr>
      <t>1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</si>
  <si>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</si>
  <si>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</si>
  <si>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</si>
  <si>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Kvoter justert for overføringer av kvantum mellom kvoteår.</t>
    </r>
  </si>
  <si>
    <t>LANDET KVANTUM UKE 6</t>
  </si>
  <si>
    <t>LANDET KVANTUM T.O.M UKE 6</t>
  </si>
  <si>
    <t>LANDET KVANTUM T.O.M. UKE 6 2016</t>
  </si>
  <si>
    <r>
      <t xml:space="preserve">3 </t>
    </r>
    <r>
      <rPr>
        <sz val="9"/>
        <color theme="1"/>
        <rFont val="Calibri"/>
        <family val="2"/>
      </rPr>
      <t>Registrert rekreasjonsfiske utgjør 73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</si>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</sst>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76" zoomScale="90" zoomScaleNormal="115" zoomScalePageLayoutView="90" workbookViewId="0">
      <selection activeCell="G5" sqref="G5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37" t="s">
        <v>88</v>
      </c>
      <c r="C2" s="438"/>
      <c r="D2" s="438"/>
      <c r="E2" s="438"/>
      <c r="F2" s="438"/>
      <c r="G2" s="438"/>
      <c r="H2" s="438"/>
      <c r="I2" s="438"/>
      <c r="J2" s="438"/>
      <c r="K2" s="439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2"/>
      <c r="C7" s="423"/>
      <c r="D7" s="423"/>
      <c r="E7" s="423"/>
      <c r="F7" s="423"/>
      <c r="G7" s="423"/>
      <c r="H7" s="423"/>
      <c r="I7" s="423"/>
      <c r="J7" s="423"/>
      <c r="K7" s="424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19" t="s">
        <v>8</v>
      </c>
      <c r="C18" s="420"/>
      <c r="D18" s="420"/>
      <c r="E18" s="420"/>
      <c r="F18" s="420"/>
      <c r="G18" s="420"/>
      <c r="H18" s="420"/>
      <c r="I18" s="420"/>
      <c r="J18" s="420"/>
      <c r="K18" s="421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93</v>
      </c>
      <c r="F20" s="344" t="s">
        <v>113</v>
      </c>
      <c r="G20" s="344" t="s">
        <v>114</v>
      </c>
      <c r="H20" s="344" t="s">
        <v>84</v>
      </c>
      <c r="I20" s="344" t="s">
        <v>72</v>
      </c>
      <c r="J20" s="345" t="s">
        <v>115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/>
      <c r="F21" s="346">
        <f>F23+F22</f>
        <v>3613.2088999999996</v>
      </c>
      <c r="G21" s="346">
        <f>G22+G23</f>
        <v>20361.785400000001</v>
      </c>
      <c r="H21" s="346"/>
      <c r="I21" s="346">
        <f>I23+I22</f>
        <v>109428.21459999999</v>
      </c>
      <c r="J21" s="347">
        <f>J23+J22</f>
        <v>20948.099099999999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/>
      <c r="F22" s="348">
        <v>3612.0088999999998</v>
      </c>
      <c r="G22" s="348">
        <v>20344.451400000002</v>
      </c>
      <c r="H22" s="348"/>
      <c r="I22" s="348">
        <f>D22-G22</f>
        <v>108695.54859999999</v>
      </c>
      <c r="J22" s="349">
        <v>20868.623100000001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/>
      <c r="F23" s="350">
        <v>1.2</v>
      </c>
      <c r="G23" s="350">
        <v>17.334</v>
      </c>
      <c r="H23" s="350"/>
      <c r="I23" s="348">
        <f>D23-G23</f>
        <v>732.66600000000005</v>
      </c>
      <c r="J23" s="351">
        <v>79.475999999999999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/>
      <c r="F24" s="346">
        <f>F32+F31+F25</f>
        <v>15908.004199999999</v>
      </c>
      <c r="G24" s="346">
        <f>G25+G31+G32</f>
        <v>34296.652799999996</v>
      </c>
      <c r="H24" s="346"/>
      <c r="I24" s="346">
        <f>I25+I31+I32</f>
        <v>233237.34719999996</v>
      </c>
      <c r="J24" s="347">
        <f>J25+J31+J32</f>
        <v>35420.086049999998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/>
      <c r="F25" s="352">
        <f>F26+F27+F28+F29</f>
        <v>13960.087</v>
      </c>
      <c r="G25" s="352">
        <f>G26+G27+G28+G29</f>
        <v>27456.293299999998</v>
      </c>
      <c r="H25" s="352"/>
      <c r="I25" s="352">
        <f>I26+I27+I28+I29+I30</f>
        <v>181277.70669999998</v>
      </c>
      <c r="J25" s="353">
        <f>J26+J27+J28+J29+J30</f>
        <v>28093.87945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/>
      <c r="F26" s="354">
        <v>3259.8656000000001</v>
      </c>
      <c r="G26" s="354">
        <v>6955.6828999999998</v>
      </c>
      <c r="H26" s="354"/>
      <c r="I26" s="354">
        <f t="shared" ref="I26:I31" si="0">D26-G26</f>
        <v>46524.3171</v>
      </c>
      <c r="J26" s="355">
        <v>7519.5324000000001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/>
      <c r="F27" s="354">
        <v>3868.9337999999998</v>
      </c>
      <c r="G27" s="354">
        <v>8903.3534</v>
      </c>
      <c r="H27" s="354"/>
      <c r="I27" s="354">
        <f t="shared" si="0"/>
        <v>43287.6466</v>
      </c>
      <c r="J27" s="355">
        <v>9537.1957999999995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/>
      <c r="F28" s="354">
        <v>4112.8917000000001</v>
      </c>
      <c r="G28" s="354">
        <v>7652.0883000000003</v>
      </c>
      <c r="H28" s="354"/>
      <c r="I28" s="354">
        <f t="shared" si="0"/>
        <v>43801.911699999997</v>
      </c>
      <c r="J28" s="355">
        <v>6684.0320499999998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/>
      <c r="F29" s="354">
        <v>2718.3959</v>
      </c>
      <c r="G29" s="354">
        <v>3945.1687000000002</v>
      </c>
      <c r="H29" s="354"/>
      <c r="I29" s="354">
        <f t="shared" si="0"/>
        <v>30463.831299999998</v>
      </c>
      <c r="J29" s="355">
        <v>4353.1192000000001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/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/>
      <c r="F31" s="352">
        <v>934.47860000000003</v>
      </c>
      <c r="G31" s="352">
        <v>4763.0724</v>
      </c>
      <c r="H31" s="352"/>
      <c r="I31" s="352">
        <f t="shared" si="0"/>
        <v>28992.927599999999</v>
      </c>
      <c r="J31" s="353">
        <v>5684.3046999999997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/>
      <c r="F32" s="352">
        <f>F33</f>
        <v>1013.4386</v>
      </c>
      <c r="G32" s="352">
        <f>G33</f>
        <v>2077.2871</v>
      </c>
      <c r="H32" s="352"/>
      <c r="I32" s="352">
        <f>I33+I34</f>
        <v>22966.712899999999</v>
      </c>
      <c r="J32" s="353">
        <f>J33</f>
        <v>1641.9019000000001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/>
      <c r="F33" s="354">
        <v>1013.4386</v>
      </c>
      <c r="G33" s="354">
        <v>2077.2871</v>
      </c>
      <c r="H33" s="354"/>
      <c r="I33" s="354">
        <f t="shared" ref="I33:I39" si="1">D33-G33</f>
        <v>20866.712899999999</v>
      </c>
      <c r="J33" s="355">
        <v>1641.9019000000001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/>
      <c r="F34" s="357"/>
      <c r="G34" s="357"/>
      <c r="H34" s="357"/>
      <c r="I34" s="357">
        <f t="shared" si="1"/>
        <v>2100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94</v>
      </c>
      <c r="D35" s="341">
        <v>4000</v>
      </c>
      <c r="E35" s="359"/>
      <c r="F35" s="359">
        <v>58.830500000000001</v>
      </c>
      <c r="G35" s="359">
        <v>73.957499999999996</v>
      </c>
      <c r="H35" s="359"/>
      <c r="I35" s="359">
        <f t="shared" si="1"/>
        <v>3926.0425</v>
      </c>
      <c r="J35" s="360">
        <v>22.611249999999998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/>
      <c r="F36" s="333"/>
      <c r="G36" s="333">
        <v>37.859000000000002</v>
      </c>
      <c r="H36" s="333"/>
      <c r="I36" s="359">
        <f t="shared" si="1"/>
        <v>649.14099999999996</v>
      </c>
      <c r="J36" s="340">
        <v>34.880800000000001</v>
      </c>
      <c r="K36" s="129"/>
      <c r="L36" s="158"/>
      <c r="M36" s="158"/>
    </row>
    <row r="37" spans="1:13" ht="17.25" customHeight="1" thickBot="1" x14ac:dyDescent="0.3">
      <c r="B37" s="120"/>
      <c r="C37" s="175" t="s">
        <v>95</v>
      </c>
      <c r="D37" s="332">
        <v>3000</v>
      </c>
      <c r="E37" s="333"/>
      <c r="F37" s="333"/>
      <c r="G37" s="333"/>
      <c r="H37" s="333"/>
      <c r="I37" s="359">
        <f t="shared" si="1"/>
        <v>3000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/>
      <c r="F38" s="333">
        <v>31.095800000000001</v>
      </c>
      <c r="G38" s="333">
        <v>7000</v>
      </c>
      <c r="H38" s="333"/>
      <c r="I38" s="359">
        <f t="shared" si="1"/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0</v>
      </c>
      <c r="F40" s="199">
        <f>F21+F24+F35+F36+F37+F38+F39</f>
        <v>19611.1394</v>
      </c>
      <c r="G40" s="199">
        <f>G21+G24+G35+G36+G37+G38+G39</f>
        <v>61770.25469999999</v>
      </c>
      <c r="H40" s="199">
        <f>H26+H27+H28+H29+H33</f>
        <v>0</v>
      </c>
      <c r="I40" s="199">
        <f>I21+I24+I35+I36+I37+I38+I39</f>
        <v>350240.74529999995</v>
      </c>
      <c r="J40" s="211">
        <f>J21+J24+J35+J36+J37+J38+J39</f>
        <v>63425.677199999998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96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110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116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C44" s="16" t="s">
        <v>97</v>
      </c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2" t="s">
        <v>1</v>
      </c>
      <c r="C47" s="423"/>
      <c r="D47" s="423"/>
      <c r="E47" s="423"/>
      <c r="F47" s="423"/>
      <c r="G47" s="423"/>
      <c r="H47" s="423"/>
      <c r="I47" s="423"/>
      <c r="J47" s="423"/>
      <c r="K47" s="424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09" t="s">
        <v>2</v>
      </c>
      <c r="D49" s="410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208"/>
      <c r="M55" s="208"/>
    </row>
    <row r="56" spans="2:13" s="3" customFormat="1" ht="48" thickBot="1" x14ac:dyDescent="0.3">
      <c r="B56" s="143"/>
      <c r="C56" s="180" t="s">
        <v>19</v>
      </c>
      <c r="D56" s="198" t="s">
        <v>20</v>
      </c>
      <c r="E56" s="196" t="str">
        <f>F20</f>
        <v>LANDET KVANTUM UKE 6</v>
      </c>
      <c r="F56" s="196" t="str">
        <f>G20</f>
        <v>LANDET KVANTUM T.O.M UKE 6</v>
      </c>
      <c r="G56" s="196" t="str">
        <f>I20</f>
        <v>RESTKVOTER</v>
      </c>
      <c r="H56" s="197" t="str">
        <f>J20</f>
        <v>LANDET KVANTUM T.O.M. UKE 6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29"/>
      <c r="E57" s="365">
        <v>1.0206</v>
      </c>
      <c r="F57" s="365">
        <v>28.6556</v>
      </c>
      <c r="G57" s="434"/>
      <c r="H57" s="242">
        <v>24.742899999999999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0"/>
      <c r="E58" s="366">
        <v>14.571999999999999</v>
      </c>
      <c r="F58" s="366">
        <v>27.645700000000001</v>
      </c>
      <c r="G58" s="435"/>
      <c r="H58" s="324">
        <v>136.07060000000001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1"/>
      <c r="E59" s="367">
        <v>7.5300000000000006E-2</v>
      </c>
      <c r="F59" s="367">
        <v>2.5192000000000001</v>
      </c>
      <c r="G59" s="436"/>
      <c r="H59" s="325">
        <v>2.2256999999999998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3.9268999999999998</v>
      </c>
      <c r="F60" s="369">
        <f>F61+F62+F63</f>
        <v>7.9298999999999999</v>
      </c>
      <c r="G60" s="369">
        <f>D60-F60</f>
        <v>7092.0700999999999</v>
      </c>
      <c r="H60" s="370">
        <f>H61+H62+H63</f>
        <v>10.4428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0.91979999999999995</v>
      </c>
      <c r="F61" s="235">
        <v>2.536</v>
      </c>
      <c r="G61" s="235"/>
      <c r="H61" s="237">
        <v>0.77010000000000001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1.5017</v>
      </c>
      <c r="F62" s="235">
        <v>2.9218999999999999</v>
      </c>
      <c r="G62" s="235"/>
      <c r="H62" s="237">
        <v>2.1051000000000002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>
        <v>1.5054000000000001</v>
      </c>
      <c r="F63" s="241">
        <v>2.472</v>
      </c>
      <c r="G63" s="241"/>
      <c r="H63" s="237">
        <v>7.5675999999999997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/>
      <c r="G64" s="236">
        <f>D64-F64</f>
        <v>85</v>
      </c>
      <c r="H64" s="238"/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/>
      <c r="F65" s="243"/>
      <c r="G65" s="243"/>
      <c r="H65" s="307"/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19.594799999999999</v>
      </c>
      <c r="F66" s="312">
        <f>F57+F58+F59+F60+F64+F65</f>
        <v>66.750399999999999</v>
      </c>
      <c r="G66" s="203">
        <f>D66-F66</f>
        <v>12158.249599999999</v>
      </c>
      <c r="H66" s="211">
        <f>H57+H58+H59+H60+H64+H65</f>
        <v>173.482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2"/>
      <c r="D67" s="432"/>
      <c r="E67" s="432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2" t="s">
        <v>1</v>
      </c>
      <c r="C72" s="423"/>
      <c r="D72" s="423"/>
      <c r="E72" s="423"/>
      <c r="F72" s="423"/>
      <c r="G72" s="423"/>
      <c r="H72" s="423"/>
      <c r="I72" s="423"/>
      <c r="J72" s="423"/>
      <c r="K72" s="424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7" t="s">
        <v>2</v>
      </c>
      <c r="D74" s="418"/>
      <c r="E74" s="417" t="s">
        <v>20</v>
      </c>
      <c r="F74" s="425"/>
      <c r="G74" s="417" t="s">
        <v>21</v>
      </c>
      <c r="H74" s="418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98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3" t="s">
        <v>99</v>
      </c>
      <c r="D80" s="433"/>
      <c r="E80" s="433"/>
      <c r="F80" s="433"/>
      <c r="G80" s="433"/>
      <c r="H80" s="433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3"/>
      <c r="D81" s="433"/>
      <c r="E81" s="433"/>
      <c r="F81" s="433"/>
      <c r="G81" s="433"/>
      <c r="H81" s="433"/>
      <c r="I81" s="265"/>
      <c r="J81" s="265"/>
      <c r="K81" s="262"/>
      <c r="L81" s="265"/>
      <c r="M81" s="119"/>
    </row>
    <row r="82" spans="1:13" ht="14.1" customHeight="1" x14ac:dyDescent="0.25">
      <c r="B82" s="426" t="s">
        <v>8</v>
      </c>
      <c r="C82" s="427"/>
      <c r="D82" s="427"/>
      <c r="E82" s="427"/>
      <c r="F82" s="427"/>
      <c r="G82" s="427"/>
      <c r="H82" s="427"/>
      <c r="I82" s="427"/>
      <c r="J82" s="427"/>
      <c r="K82" s="428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6</v>
      </c>
      <c r="G84" s="196" t="str">
        <f>G20</f>
        <v>LANDET KVANTUM T.O.M UKE 6</v>
      </c>
      <c r="H84" s="196" t="str">
        <f>I20</f>
        <v>RESTKVOTER</v>
      </c>
      <c r="I84" s="197" t="str">
        <f>J20</f>
        <v>LANDET KVANTUM T.O.M. UKE 6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0</v>
      </c>
      <c r="F85" s="346">
        <f>F87+F86</f>
        <v>2539.1279</v>
      </c>
      <c r="G85" s="346">
        <f>G86+G87</f>
        <v>5981.4493000000002</v>
      </c>
      <c r="H85" s="346">
        <f>H86+H87</f>
        <v>37742.550700000007</v>
      </c>
      <c r="I85" s="347">
        <f>I86+I87</f>
        <v>5815.4719999999998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/>
      <c r="F86" s="348">
        <v>2539.0228999999999</v>
      </c>
      <c r="G86" s="348">
        <v>5950.9987000000001</v>
      </c>
      <c r="H86" s="348">
        <f>D86-G86</f>
        <v>37023.001300000004</v>
      </c>
      <c r="I86" s="349">
        <v>5778.2291999999998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/>
      <c r="F87" s="350">
        <v>0.105</v>
      </c>
      <c r="G87" s="350">
        <v>30.450600000000001</v>
      </c>
      <c r="H87" s="350">
        <f>D87-G87</f>
        <v>719.54939999999999</v>
      </c>
      <c r="I87" s="351">
        <v>37.242800000000003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0</v>
      </c>
      <c r="F88" s="346">
        <f t="shared" si="2"/>
        <v>2146.0083</v>
      </c>
      <c r="G88" s="346">
        <f t="shared" si="2"/>
        <v>8802.1288999999997</v>
      </c>
      <c r="H88" s="346">
        <f t="shared" si="2"/>
        <v>63729.871100000004</v>
      </c>
      <c r="I88" s="347">
        <f t="shared" si="2"/>
        <v>8645.6332999999995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0</v>
      </c>
      <c r="F89" s="352">
        <f t="shared" si="3"/>
        <v>1502.462</v>
      </c>
      <c r="G89" s="352">
        <f t="shared" si="3"/>
        <v>4397.7485999999999</v>
      </c>
      <c r="H89" s="352">
        <f t="shared" si="3"/>
        <v>49586.251400000001</v>
      </c>
      <c r="I89" s="353">
        <f t="shared" si="3"/>
        <v>6036.0365000000002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/>
      <c r="F90" s="354">
        <v>434.01670000000001</v>
      </c>
      <c r="G90" s="354">
        <v>1352.3243</v>
      </c>
      <c r="H90" s="354">
        <f t="shared" ref="H90:H98" si="4">D90-G90</f>
        <v>14064.6757</v>
      </c>
      <c r="I90" s="355">
        <v>1783.6349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/>
      <c r="F91" s="354">
        <v>399.64699999999999</v>
      </c>
      <c r="G91" s="354">
        <v>1587.6633999999999</v>
      </c>
      <c r="H91" s="354">
        <f t="shared" si="4"/>
        <v>12801.336600000001</v>
      </c>
      <c r="I91" s="355">
        <v>2019.0882999999999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/>
      <c r="F92" s="354">
        <v>545.3347</v>
      </c>
      <c r="G92" s="354">
        <v>1177.8294000000001</v>
      </c>
      <c r="H92" s="354">
        <f t="shared" si="4"/>
        <v>14395.170599999999</v>
      </c>
      <c r="I92" s="355">
        <v>1400.0498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/>
      <c r="F93" s="354">
        <v>123.4636</v>
      </c>
      <c r="G93" s="354">
        <v>279.93150000000003</v>
      </c>
      <c r="H93" s="354">
        <f t="shared" si="4"/>
        <v>8325.0684999999994</v>
      </c>
      <c r="I93" s="355">
        <v>833.26350000000002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/>
      <c r="F94" s="352">
        <v>503.81939999999997</v>
      </c>
      <c r="G94" s="352">
        <v>4021.5335</v>
      </c>
      <c r="H94" s="352">
        <f t="shared" si="4"/>
        <v>8819.4665000000005</v>
      </c>
      <c r="I94" s="353">
        <v>2155.0772000000002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/>
      <c r="F95" s="363">
        <v>139.7269</v>
      </c>
      <c r="G95" s="363">
        <v>382.84679999999997</v>
      </c>
      <c r="H95" s="363">
        <f t="shared" si="4"/>
        <v>5324.1531999999997</v>
      </c>
      <c r="I95" s="364">
        <v>454.51960000000003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/>
      <c r="F96" s="359">
        <v>5.3600000000000002E-2</v>
      </c>
      <c r="G96" s="359">
        <v>9.1954999999999991</v>
      </c>
      <c r="H96" s="359">
        <f t="shared" si="4"/>
        <v>299.80450000000002</v>
      </c>
      <c r="I96" s="360">
        <v>8.9930000000000003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/>
      <c r="F97" s="333">
        <v>1.4769000000000001</v>
      </c>
      <c r="G97" s="333">
        <v>300</v>
      </c>
      <c r="H97" s="333">
        <f t="shared" si="4"/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 t="shared" si="4"/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5">D85+D88+D96+D97+D98</f>
        <v>116865</v>
      </c>
      <c r="E99" s="339">
        <f t="shared" si="5"/>
        <v>0</v>
      </c>
      <c r="F99" s="226">
        <f t="shared" si="5"/>
        <v>4686.6666999999998</v>
      </c>
      <c r="G99" s="226">
        <f t="shared" si="5"/>
        <v>15092.7737</v>
      </c>
      <c r="H99" s="226">
        <f t="shared" si="5"/>
        <v>101772.22630000001</v>
      </c>
      <c r="I99" s="200">
        <f t="shared" si="5"/>
        <v>14770.0983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101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117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 t="s">
        <v>102</v>
      </c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2" t="s">
        <v>1</v>
      </c>
      <c r="C107" s="423"/>
      <c r="D107" s="423"/>
      <c r="E107" s="423"/>
      <c r="F107" s="423"/>
      <c r="G107" s="423"/>
      <c r="H107" s="423"/>
      <c r="I107" s="423"/>
      <c r="J107" s="423"/>
      <c r="K107" s="424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7" t="s">
        <v>2</v>
      </c>
      <c r="D109" s="418"/>
      <c r="E109" s="417" t="s">
        <v>20</v>
      </c>
      <c r="F109" s="418"/>
      <c r="G109" s="417" t="s">
        <v>21</v>
      </c>
      <c r="H109" s="418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111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100</v>
      </c>
      <c r="F118" s="189" t="str">
        <f>F20</f>
        <v>LANDET KVANTUM UKE 6</v>
      </c>
      <c r="G118" s="196" t="str">
        <f>G20</f>
        <v>LANDET KVANTUM T.O.M UKE 6</v>
      </c>
      <c r="H118" s="196" t="str">
        <f>I20</f>
        <v>RESTKVOTER</v>
      </c>
      <c r="I118" s="197" t="str">
        <f>J20</f>
        <v>LANDET KVANTUM T.O.M. UKE 6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0</v>
      </c>
      <c r="F119" s="365">
        <f>F120+F121+F122</f>
        <v>1215.2209</v>
      </c>
      <c r="G119" s="365">
        <f>G120+G121+G122</f>
        <v>2950.5282999999999</v>
      </c>
      <c r="H119" s="365">
        <f>D119-G119</f>
        <v>45606.471700000002</v>
      </c>
      <c r="I119" s="375">
        <f>I120+I121+I122</f>
        <v>2171.7689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/>
      <c r="F120" s="377">
        <v>1055.0825</v>
      </c>
      <c r="G120" s="377">
        <v>2273.4726000000001</v>
      </c>
      <c r="H120" s="377">
        <f t="shared" ref="H120:H137" si="6">D120-G120</f>
        <v>36572.527399999999</v>
      </c>
      <c r="I120" s="378">
        <v>1407.3844999999999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/>
      <c r="F121" s="377">
        <v>160.13839999999999</v>
      </c>
      <c r="G121" s="377">
        <v>677.0557</v>
      </c>
      <c r="H121" s="377">
        <f t="shared" si="6"/>
        <v>8533.9442999999992</v>
      </c>
      <c r="I121" s="378">
        <v>764.38440000000003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/>
      <c r="F122" s="380"/>
      <c r="G122" s="380"/>
      <c r="H122" s="380">
        <f t="shared" si="6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/>
      <c r="F123" s="309">
        <v>44.648000000000003</v>
      </c>
      <c r="G123" s="309">
        <v>468.95699999999999</v>
      </c>
      <c r="H123" s="308">
        <f t="shared" si="6"/>
        <v>32340.043000000001</v>
      </c>
      <c r="I123" s="310">
        <v>518.24800000000005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0</v>
      </c>
      <c r="F124" s="384">
        <f>F125+F130+F133</f>
        <v>1924.5679</v>
      </c>
      <c r="G124" s="384">
        <f>G133+G130+G125</f>
        <v>7262.7389000000003</v>
      </c>
      <c r="H124" s="384">
        <f t="shared" si="6"/>
        <v>43439.261100000003</v>
      </c>
      <c r="I124" s="385">
        <f>I125+I130+I133</f>
        <v>12730.682999999999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0</v>
      </c>
      <c r="F125" s="387">
        <f>F126+F127+F128+F129</f>
        <v>1623.9026999999999</v>
      </c>
      <c r="G125" s="387">
        <f>G126+G127+G129+G128</f>
        <v>6236.2820000000002</v>
      </c>
      <c r="H125" s="387">
        <f t="shared" si="6"/>
        <v>31997.718000000001</v>
      </c>
      <c r="I125" s="388">
        <f>I126+I127+I128+I129</f>
        <v>11293.4339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/>
      <c r="F126" s="390">
        <v>250.90710000000001</v>
      </c>
      <c r="G126" s="390">
        <v>1173.7820999999999</v>
      </c>
      <c r="H126" s="390">
        <f t="shared" si="6"/>
        <v>9769.2178999999996</v>
      </c>
      <c r="I126" s="391">
        <v>1767.8457000000001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/>
      <c r="F127" s="390">
        <v>540.65639999999996</v>
      </c>
      <c r="G127" s="390">
        <v>2009.0397</v>
      </c>
      <c r="H127" s="390">
        <f t="shared" si="6"/>
        <v>8188.9602999999997</v>
      </c>
      <c r="I127" s="391">
        <v>3082.6502999999998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/>
      <c r="F128" s="390">
        <v>310.07380000000001</v>
      </c>
      <c r="G128" s="390">
        <v>2037.0880999999999</v>
      </c>
      <c r="H128" s="390">
        <f t="shared" si="6"/>
        <v>7649.9119000000001</v>
      </c>
      <c r="I128" s="391">
        <v>3999.7869000000001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/>
      <c r="F129" s="390">
        <v>522.2654</v>
      </c>
      <c r="G129" s="390">
        <v>1016.3721</v>
      </c>
      <c r="H129" s="390">
        <f t="shared" si="6"/>
        <v>6389.6278999999995</v>
      </c>
      <c r="I129" s="391">
        <v>2443.1509999999998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0</v>
      </c>
      <c r="F130" s="393"/>
      <c r="G130" s="393">
        <v>140.5772</v>
      </c>
      <c r="H130" s="393">
        <f t="shared" si="6"/>
        <v>5345.4228000000003</v>
      </c>
      <c r="I130" s="394">
        <v>274.09320000000002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/>
      <c r="F131" s="395"/>
      <c r="G131" s="395">
        <v>140.2396</v>
      </c>
      <c r="H131" s="395">
        <f t="shared" si="6"/>
        <v>4845.7604000000001</v>
      </c>
      <c r="I131" s="396">
        <v>269.78070000000002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/>
      <c r="F132" s="395">
        <f>F130-F131</f>
        <v>0</v>
      </c>
      <c r="G132" s="395">
        <f>G130-G131</f>
        <v>0.337600000000009</v>
      </c>
      <c r="H132" s="395">
        <f t="shared" si="6"/>
        <v>499.66239999999999</v>
      </c>
      <c r="I132" s="396">
        <f>I130-I131</f>
        <v>4.3125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/>
      <c r="F133" s="398">
        <v>300.66520000000003</v>
      </c>
      <c r="G133" s="398">
        <v>885.87969999999996</v>
      </c>
      <c r="H133" s="398">
        <f t="shared" si="6"/>
        <v>6096.1203000000005</v>
      </c>
      <c r="I133" s="399">
        <v>1163.1559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/>
      <c r="F134" s="373">
        <v>0.1148</v>
      </c>
      <c r="G134" s="373">
        <v>1.6378999999999999</v>
      </c>
      <c r="H134" s="373">
        <f t="shared" si="6"/>
        <v>130.3621</v>
      </c>
      <c r="I134" s="400">
        <v>1.8581000000000001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/>
      <c r="F135" s="309">
        <v>7.8800999999999997</v>
      </c>
      <c r="G135" s="309">
        <v>2000</v>
      </c>
      <c r="H135" s="309">
        <f t="shared" si="6"/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/>
      <c r="F136" s="236"/>
      <c r="G136" s="236">
        <v>70.180000000000007</v>
      </c>
      <c r="H136" s="236">
        <f t="shared" si="6"/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>
        <v>1</v>
      </c>
      <c r="G137" s="243">
        <v>4</v>
      </c>
      <c r="H137" s="243">
        <f t="shared" si="6"/>
        <v>-4</v>
      </c>
      <c r="I137" s="307">
        <v>8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/>
      <c r="F138" s="203">
        <f>F119+F123+F124+F134+F135+F136+F137</f>
        <v>3193.4316999999996</v>
      </c>
      <c r="G138" s="203">
        <f>G119+G123+G124+G134+G135+G136+G137</f>
        <v>12758.042100000001</v>
      </c>
      <c r="H138" s="203">
        <f>H119+H123+H124+H134+H135+H136+H137</f>
        <v>121691.95790000001</v>
      </c>
      <c r="I138" s="211">
        <f>I119+I123+I124+I134+I135+I136+I137</f>
        <v>17430.557999999997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103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118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104</v>
      </c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09" t="s">
        <v>2</v>
      </c>
      <c r="D148" s="410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105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106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107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48" thickBot="1" x14ac:dyDescent="0.3">
      <c r="B157" s="120"/>
      <c r="C157" s="107" t="s">
        <v>19</v>
      </c>
      <c r="D157" s="114" t="s">
        <v>20</v>
      </c>
      <c r="E157" s="70" t="str">
        <f>F20</f>
        <v>LANDET KVANTUM UKE 6</v>
      </c>
      <c r="F157" s="70" t="str">
        <f>G20</f>
        <v>LANDET KVANTUM T.O.M UKE 6</v>
      </c>
      <c r="G157" s="70" t="str">
        <f>I20</f>
        <v>RESTKVOTER</v>
      </c>
      <c r="H157" s="93" t="str">
        <f>J20</f>
        <v>LANDET KVANTUM T.O.M. UKE 6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39.370100000000001</v>
      </c>
      <c r="F158" s="185">
        <v>141.0376</v>
      </c>
      <c r="G158" s="185">
        <f>D158-F158</f>
        <v>17335.9624</v>
      </c>
      <c r="H158" s="223">
        <v>103.81189999999999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3.0000000000000001E-3</v>
      </c>
      <c r="G159" s="185">
        <f>D159-F159</f>
        <v>99.997</v>
      </c>
      <c r="H159" s="223">
        <v>0.71099999999999997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39.370100000000001</v>
      </c>
      <c r="F161" s="187">
        <f>SUM(F158:F160)</f>
        <v>141.04059999999998</v>
      </c>
      <c r="G161" s="187">
        <f>D161-F161</f>
        <v>17458.9594</v>
      </c>
      <c r="H161" s="210">
        <f>SUM(H158:H160)</f>
        <v>104.52289999999999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4" t="s">
        <v>1</v>
      </c>
      <c r="C164" s="415"/>
      <c r="D164" s="415"/>
      <c r="E164" s="415"/>
      <c r="F164" s="415"/>
      <c r="G164" s="415"/>
      <c r="H164" s="415"/>
      <c r="I164" s="415"/>
      <c r="J164" s="415"/>
      <c r="K164" s="416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09" t="s">
        <v>2</v>
      </c>
      <c r="D166" s="410"/>
      <c r="E166" s="409" t="s">
        <v>56</v>
      </c>
      <c r="F166" s="410"/>
      <c r="G166" s="409" t="s">
        <v>57</v>
      </c>
      <c r="H166" s="410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1" t="s">
        <v>8</v>
      </c>
      <c r="C175" s="412"/>
      <c r="D175" s="412"/>
      <c r="E175" s="412"/>
      <c r="F175" s="412"/>
      <c r="G175" s="412"/>
      <c r="H175" s="412"/>
      <c r="I175" s="412"/>
      <c r="J175" s="412"/>
      <c r="K175" s="413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108</v>
      </c>
      <c r="F177" s="227" t="str">
        <f>F20</f>
        <v>LANDET KVANTUM UKE 6</v>
      </c>
      <c r="G177" s="70" t="str">
        <f>G20</f>
        <v>LANDET KVANTUM T.O.M UKE 6</v>
      </c>
      <c r="H177" s="70" t="str">
        <f>I20</f>
        <v>RESTKVOTER</v>
      </c>
      <c r="I177" s="93" t="str">
        <f>J20</f>
        <v>LANDET KVANTUM T.O.M. UKE 6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7">D179+D180+D181+D182</f>
        <v>38009</v>
      </c>
      <c r="E178" s="316">
        <f>E179+E180+E181+E182</f>
        <v>39980</v>
      </c>
      <c r="F178" s="316">
        <f t="shared" si="7"/>
        <v>4.5756000000000006</v>
      </c>
      <c r="G178" s="316">
        <f t="shared" si="7"/>
        <v>1776.1080000000002</v>
      </c>
      <c r="H178" s="316">
        <f t="shared" si="7"/>
        <v>38203.892</v>
      </c>
      <c r="I178" s="321">
        <f t="shared" si="7"/>
        <v>1077.9852999999998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/>
      <c r="G179" s="314">
        <v>1330.8542</v>
      </c>
      <c r="H179" s="314">
        <f>E179-G179</f>
        <v>24204.145799999998</v>
      </c>
      <c r="I179" s="319">
        <v>676.25459999999998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/>
      <c r="G180" s="314">
        <v>233.96780000000001</v>
      </c>
      <c r="H180" s="314">
        <f t="shared" ref="H180:H182" si="8">E180-G180</f>
        <v>6412.0321999999996</v>
      </c>
      <c r="I180" s="319"/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4.4316000000000004</v>
      </c>
      <c r="G181" s="314">
        <v>207.14099999999999</v>
      </c>
      <c r="H181" s="314">
        <f t="shared" si="8"/>
        <v>1586.8589999999999</v>
      </c>
      <c r="I181" s="319">
        <v>388.9033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6005</v>
      </c>
      <c r="F182" s="314">
        <v>0.14399999999999999</v>
      </c>
      <c r="G182" s="314">
        <v>4.1449999999999996</v>
      </c>
      <c r="H182" s="314">
        <f t="shared" si="8"/>
        <v>6000.8549999999996</v>
      </c>
      <c r="I182" s="319">
        <v>12.827400000000001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>
        <v>13.76</v>
      </c>
      <c r="G183" s="315">
        <v>33.130000000000003</v>
      </c>
      <c r="H183" s="315">
        <f>E183-G183</f>
        <v>5466.87</v>
      </c>
      <c r="I183" s="320">
        <v>9.5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193.59440000000001</v>
      </c>
      <c r="G184" s="316">
        <f>G185+G186</f>
        <v>878.90750000000003</v>
      </c>
      <c r="H184" s="316">
        <f>E184-G184</f>
        <v>7121.0924999999997</v>
      </c>
      <c r="I184" s="321">
        <f>I185+I186</f>
        <v>322.51050000000004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/>
      <c r="G185" s="314"/>
      <c r="H185" s="314"/>
      <c r="I185" s="319">
        <v>0.37809999999999999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193.59440000000001</v>
      </c>
      <c r="G186" s="317">
        <v>878.90750000000003</v>
      </c>
      <c r="H186" s="317"/>
      <c r="I186" s="322">
        <v>322.13240000000002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0.2336</v>
      </c>
      <c r="H187" s="318">
        <f>E187-G187</f>
        <v>9.7664000000000009</v>
      </c>
      <c r="I187" s="323">
        <v>0.2838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1</v>
      </c>
      <c r="G188" s="315">
        <v>3</v>
      </c>
      <c r="H188" s="315">
        <f>D188-G188</f>
        <v>-3</v>
      </c>
      <c r="I188" s="320">
        <v>15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53490</v>
      </c>
      <c r="F189" s="199">
        <f>F178+F183+F184+F187+F188</f>
        <v>212.93</v>
      </c>
      <c r="G189" s="203">
        <f>G178+G183+G184+G187+G188</f>
        <v>2691.3791000000006</v>
      </c>
      <c r="H189" s="203">
        <f>H178+H183+H184+H187+H188</f>
        <v>50798.620900000002</v>
      </c>
      <c r="I189" s="200">
        <f>I178+I183+I184+I187+I188</f>
        <v>1425.2795999999998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 t="s">
        <v>112</v>
      </c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4" t="s">
        <v>1</v>
      </c>
      <c r="C194" s="415"/>
      <c r="D194" s="415"/>
      <c r="E194" s="415"/>
      <c r="F194" s="415"/>
      <c r="G194" s="415"/>
      <c r="H194" s="415"/>
      <c r="I194" s="415"/>
      <c r="J194" s="415"/>
      <c r="K194" s="416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09" t="s">
        <v>2</v>
      </c>
      <c r="D196" s="410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109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1" t="s">
        <v>8</v>
      </c>
      <c r="C204" s="412"/>
      <c r="D204" s="412"/>
      <c r="E204" s="412"/>
      <c r="F204" s="412"/>
      <c r="G204" s="412"/>
      <c r="H204" s="412"/>
      <c r="I204" s="412"/>
      <c r="J204" s="412"/>
      <c r="K204" s="413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6</v>
      </c>
      <c r="F206" s="70" t="str">
        <f>G20</f>
        <v>LANDET KVANTUM T.O.M UKE 6</v>
      </c>
      <c r="G206" s="70" t="str">
        <f>I20</f>
        <v>RESTKVOTER</v>
      </c>
      <c r="H206" s="93" t="str">
        <f>J20</f>
        <v>LANDET KVANTUM T.O.M. UKE 6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2.0129999999999999</v>
      </c>
      <c r="F207" s="185">
        <v>63.497500000000002</v>
      </c>
      <c r="G207" s="185"/>
      <c r="H207" s="223">
        <v>141.65090000000001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55.380299999999998</v>
      </c>
      <c r="F208" s="185">
        <v>521.36009999999999</v>
      </c>
      <c r="G208" s="185"/>
      <c r="H208" s="223">
        <v>188.09010000000001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7.3099999999999998E-2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0.13750000000000001</v>
      </c>
      <c r="F210" s="186">
        <v>0.89349999999999996</v>
      </c>
      <c r="G210" s="186"/>
      <c r="H210" s="224">
        <v>3.0599999999999999E-2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57.530799999999999</v>
      </c>
      <c r="F211" s="187">
        <f>SUM(F207:F210)</f>
        <v>585.82420000000002</v>
      </c>
      <c r="G211" s="187">
        <f>D211-F211</f>
        <v>5699.1758</v>
      </c>
      <c r="H211" s="210">
        <f>H207+H208+H209+H210</f>
        <v>329.77159999999998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6
&amp;"-,Normal"&amp;11(iht. motatte landings- og sluttsedler fra fiskesalgslagene; alle tallstørrelser i hele tonn)&amp;R14.02.2017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UKE_6_2017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2016-11-08T10:08:54Z</cp:lastPrinted>
  <dcterms:created xsi:type="dcterms:W3CDTF">2011-07-06T12:13:20Z</dcterms:created>
  <dcterms:modified xsi:type="dcterms:W3CDTF">2017-02-14T07:56:31Z</dcterms:modified>
</cp:coreProperties>
</file>