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24_2016" sheetId="1" r:id="rId1"/>
  </sheets>
  <definedNames>
    <definedName name="Z_14D440E4_F18A_4F78_9989_38C1B133222D_.wvu.Cols" localSheetId="0" hidden="1">UKE_24_2016!#REF!</definedName>
    <definedName name="Z_14D440E4_F18A_4F78_9989_38C1B133222D_.wvu.PrintArea" localSheetId="0" hidden="1">UKE_24_2016!$B$1:$M$213</definedName>
    <definedName name="Z_14D440E4_F18A_4F78_9989_38C1B133222D_.wvu.Rows" localSheetId="0" hidden="1">UKE_24_2016!$325:$1048576,UKE_24_2016!$214:$324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G34" i="1" l="1"/>
  <c r="F32" i="1" l="1"/>
  <c r="G32" i="1" l="1"/>
  <c r="H40" i="1" l="1"/>
  <c r="G30" i="1"/>
  <c r="E210" i="1" l="1"/>
  <c r="F130" i="1" l="1"/>
  <c r="E130" i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l="1"/>
  <c r="G60" i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H138" i="1" l="1"/>
  <c r="G40" i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<sst xmlns="http://schemas.openxmlformats.org/spreadsheetml/2006/main" count="226" uniqueCount="110">
  <si>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</si>
  <si>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</si>
  <si>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</si>
  <si>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</si>
  <si>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</si>
  <si>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</si>
  <si>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</si>
  <si>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</si>
  <si>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</si>
  <si>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</si>
  <si>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</si>
  <si>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</si>
  <si>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</si>
  <si>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</si>
  <si>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</si>
  <si>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</si>
  <si>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</si>
  <si>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</si>
  <si>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</si>
  <si>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</si>
  <si>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</si>
  <si>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</si>
  <si>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</si>
  <si>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</si>
  <si>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</si>
  <si>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</si>
  <si>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</si>
  <si>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</si>
  <si>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</si>
  <si>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</si>
  <si>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</si>
  <si>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</si>
  <si>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</si>
  <si>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</si>
  <si>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</si>
  <si>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</si>
  <si>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</si>
  <si>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</si>
  <si>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</si>
  <si>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</si>
  <si>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</si>
  <si>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</si>
  <si>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</si>
  <si>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</si>
  <si>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</si>
  <si>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</si>
  <si>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</si>
  <si>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</si>
  <si>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</si>
  <si>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</si>
  <si>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</si>
  <si>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</si>
  <si>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</si>
  <si>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</si>
  <si>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</si>
  <si>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</si>
  <si>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</si>
  <si>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</si>
  <si>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</si>
  <si>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</si>
  <si>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</si>
  <si>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</si>
  <si>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</si>
  <si>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</si>
  <si>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</si>
  <si>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</si>
  <si>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</si>
  <si>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</si>
  <si>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</si>
  <si>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</si>
  <si>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</si>
  <si>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</si>
  <si>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</si>
  <si>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</si>
  <si>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</si>
  <si>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</si>
  <si>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</si>
  <si>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</si>
  <si>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</si>
  <si>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</si>
  <si>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</si>
  <si>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</si>
  <si>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</si>
  <si>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</si>
  <si>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</si>
  <si>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</si>
  <si>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</si>
  <si>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</si>
  <si>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</si>
  <si>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</si>
  <si>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</si>
  <si>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</si>
  <si>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</si>
  <si>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</si>
  <si>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</si>
  <si>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</si>
  <si>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</si>
  <si>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</si>
  <si>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</si>
  <si>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</si>
  <si>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</si>
  <si>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</si>
  <si>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</si>
  <si>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</si>
  <si>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24</t>
  </si>
  <si>
    <t>LANDET KVANTUM T.O.M UKE 24</t>
  </si>
  <si>
    <t>LANDET KVANTUM T.O.M. UKE 24 2015</t>
  </si>
  <si>
    <r>
      <t xml:space="preserve">3 </t>
    </r>
    <r>
      <rPr>
        <sz val="9"/>
        <color theme="1"/>
        <rFont val="Calibri"/>
        <family val="2"/>
      </rPr>
      <t>Registrert rekreasjonsfiske utgjør 953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</si>
  <si>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240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</si>
  <si>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39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</si>
</sst>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61" t="s">
        <v>86</v>
      </c>
      <c r="C2" s="362"/>
      <c r="D2" s="362"/>
      <c r="E2" s="362"/>
      <c r="F2" s="362"/>
      <c r="G2" s="362"/>
      <c r="H2" s="362"/>
      <c r="I2" s="362"/>
      <c r="J2" s="362"/>
      <c r="K2" s="363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4"/>
      <c r="C7" s="365"/>
      <c r="D7" s="365"/>
      <c r="E7" s="365"/>
      <c r="F7" s="365"/>
      <c r="G7" s="365"/>
      <c r="H7" s="365"/>
      <c r="I7" s="365"/>
      <c r="J7" s="365"/>
      <c r="K7" s="366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7" t="s">
        <v>2</v>
      </c>
      <c r="D9" s="368"/>
      <c r="E9" s="367" t="s">
        <v>20</v>
      </c>
      <c r="F9" s="368"/>
      <c r="G9" s="367" t="s">
        <v>21</v>
      </c>
      <c r="H9" s="368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1">
        <v>130856</v>
      </c>
      <c r="G10" s="172" t="s">
        <v>26</v>
      </c>
      <c r="H10" s="271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4"/>
      <c r="F13" s="265"/>
      <c r="G13" s="174" t="s">
        <v>15</v>
      </c>
      <c r="H13" s="272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3"/>
      <c r="D17" s="263"/>
      <c r="E17" s="263"/>
      <c r="F17" s="263"/>
      <c r="G17" s="263"/>
      <c r="H17" s="263"/>
      <c r="I17" s="263"/>
      <c r="J17" s="213"/>
      <c r="K17" s="133"/>
      <c r="L17" s="124"/>
      <c r="M17" s="124"/>
    </row>
    <row r="18" spans="1:13" ht="21.75" customHeight="1" x14ac:dyDescent="0.25">
      <c r="B18" s="369" t="s">
        <v>8</v>
      </c>
      <c r="C18" s="370"/>
      <c r="D18" s="370"/>
      <c r="E18" s="370"/>
      <c r="F18" s="370"/>
      <c r="G18" s="370"/>
      <c r="H18" s="370"/>
      <c r="I18" s="370"/>
      <c r="J18" s="370"/>
      <c r="K18" s="371"/>
      <c r="L18" s="219"/>
      <c r="M18" s="219"/>
    </row>
    <row r="19" spans="1:13" ht="12" customHeight="1" thickBot="1" x14ac:dyDescent="0.3">
      <c r="B19" s="125"/>
      <c r="C19" s="266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70" t="s">
        <v>98</v>
      </c>
      <c r="F20" s="207" t="s">
        <v>104</v>
      </c>
      <c r="G20" s="207" t="s">
        <v>105</v>
      </c>
      <c r="H20" s="207" t="s">
        <v>99</v>
      </c>
      <c r="I20" s="207" t="s">
        <v>75</v>
      </c>
      <c r="J20" s="208" t="s">
        <v>106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1246.8599999999999</v>
      </c>
      <c r="G21" s="250">
        <f>G22+G23</f>
        <v>53036.220200000003</v>
      </c>
      <c r="H21" s="250"/>
      <c r="I21" s="250">
        <f>I23+I22</f>
        <v>78771.779800000004</v>
      </c>
      <c r="J21" s="257">
        <f>J23+J22</f>
        <v>46854.945500000002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3">
        <v>130106</v>
      </c>
      <c r="E22" s="254">
        <v>131058</v>
      </c>
      <c r="F22" s="254">
        <v>1245.6389999999999</v>
      </c>
      <c r="G22" s="254">
        <v>52366.840600000003</v>
      </c>
      <c r="H22" s="254"/>
      <c r="I22" s="254">
        <f>E22-G22</f>
        <v>78691.159400000004</v>
      </c>
      <c r="J22" s="258">
        <v>46129.103000000003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4">
        <v>750</v>
      </c>
      <c r="E23" s="255">
        <v>750</v>
      </c>
      <c r="F23" s="255">
        <v>1.2210000000000001</v>
      </c>
      <c r="G23" s="255">
        <v>669.37959999999998</v>
      </c>
      <c r="H23" s="255"/>
      <c r="I23" s="255">
        <f>E23-G23</f>
        <v>80.620400000000018</v>
      </c>
      <c r="J23" s="259">
        <v>725.84249999999997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1090.6035999999999</v>
      </c>
      <c r="G24" s="250">
        <f>G25+G31+G32</f>
        <v>219954.62075</v>
      </c>
      <c r="H24" s="250"/>
      <c r="I24" s="250">
        <f>I25+I31+I32</f>
        <v>39149.379249999991</v>
      </c>
      <c r="J24" s="257">
        <f>J25+J31+J32</f>
        <v>231682.30255000002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613.6223</v>
      </c>
      <c r="G25" s="251">
        <f>G26+G27+G28+G29</f>
        <v>177525.86455</v>
      </c>
      <c r="H25" s="251"/>
      <c r="I25" s="251">
        <f>I26+I27+I28+I29+I30</f>
        <v>22669.135449999994</v>
      </c>
      <c r="J25" s="260">
        <f>J26+J27+J28+J29+J30</f>
        <v>195208.14305000001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8">
        <v>52313</v>
      </c>
      <c r="E26" s="246">
        <v>46287</v>
      </c>
      <c r="F26" s="246">
        <v>99.491</v>
      </c>
      <c r="G26" s="246">
        <v>47190.621700000003</v>
      </c>
      <c r="H26" s="246">
        <v>567</v>
      </c>
      <c r="I26" s="246">
        <f>E26-G26+H26</f>
        <v>-336.62170000000333</v>
      </c>
      <c r="J26" s="248">
        <v>61208.859199999999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8">
        <v>50250</v>
      </c>
      <c r="E27" s="246">
        <v>49199</v>
      </c>
      <c r="F27" s="246">
        <v>224.90950000000001</v>
      </c>
      <c r="G27" s="246">
        <v>48339.885499999997</v>
      </c>
      <c r="H27" s="246">
        <v>771</v>
      </c>
      <c r="I27" s="246">
        <f>E27-G27+H27</f>
        <v>1630.1145000000033</v>
      </c>
      <c r="J27" s="248">
        <v>51577.429100000001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8">
        <v>51915</v>
      </c>
      <c r="E28" s="246">
        <v>54568</v>
      </c>
      <c r="F28" s="246">
        <v>182.51339999999999</v>
      </c>
      <c r="G28" s="246">
        <v>47345.180050000003</v>
      </c>
      <c r="H28" s="246">
        <v>935</v>
      </c>
      <c r="I28" s="246">
        <f>E28-G28+H28</f>
        <v>8157.8199499999973</v>
      </c>
      <c r="J28" s="248">
        <v>48781.919750000001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8">
        <v>34717</v>
      </c>
      <c r="E29" s="246">
        <v>34829</v>
      </c>
      <c r="F29" s="246">
        <v>106.7084</v>
      </c>
      <c r="G29" s="246">
        <v>34650.177300000003</v>
      </c>
      <c r="H29" s="246">
        <v>549</v>
      </c>
      <c r="I29" s="246">
        <f>E29-G29+H29</f>
        <v>727.82269999999698</v>
      </c>
      <c r="J29" s="248">
        <v>33639.934999999998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8">
        <v>17200</v>
      </c>
      <c r="E30" s="246">
        <v>15312</v>
      </c>
      <c r="F30" s="246">
        <v>279</v>
      </c>
      <c r="G30" s="246">
        <f>H26+H27+H28+H29</f>
        <v>2822</v>
      </c>
      <c r="H30" s="246"/>
      <c r="I30" s="246">
        <f>E30-G30</f>
        <v>12490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412.7013</v>
      </c>
      <c r="G31" s="251">
        <v>15785.315000000001</v>
      </c>
      <c r="H31" s="251"/>
      <c r="I31" s="251">
        <f>E31-G31</f>
        <v>18090.684999999998</v>
      </c>
      <c r="J31" s="260">
        <v>11179.044400000001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64.28</v>
      </c>
      <c r="G32" s="251">
        <f>G33</f>
        <v>26643.441200000001</v>
      </c>
      <c r="H32" s="251"/>
      <c r="I32" s="251">
        <f>I33+I34</f>
        <v>-1610.4412000000011</v>
      </c>
      <c r="J32" s="260">
        <f>J33</f>
        <v>25295.115099999999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8">
        <v>23149</v>
      </c>
      <c r="E33" s="246">
        <v>22933</v>
      </c>
      <c r="F33" s="246">
        <f>89.28-F37</f>
        <v>64.28</v>
      </c>
      <c r="G33" s="246">
        <f>28933.4412-G37</f>
        <v>26643.441200000001</v>
      </c>
      <c r="H33" s="246">
        <v>444</v>
      </c>
      <c r="I33" s="246">
        <f>E33-G33+H33</f>
        <v>-3266.4412000000011</v>
      </c>
      <c r="J33" s="248">
        <v>25295.115099999999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9">
        <v>2100</v>
      </c>
      <c r="E34" s="256">
        <v>2100</v>
      </c>
      <c r="F34" s="256">
        <v>35</v>
      </c>
      <c r="G34" s="256">
        <f>H33</f>
        <v>444</v>
      </c>
      <c r="H34" s="256"/>
      <c r="I34" s="256">
        <f t="shared" ref="I34:I39" si="0">E34-G34</f>
        <v>1656</v>
      </c>
      <c r="J34" s="261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2">
        <v>4000</v>
      </c>
      <c r="E35" s="247">
        <v>4000</v>
      </c>
      <c r="F35" s="247">
        <v>24.667999999999999</v>
      </c>
      <c r="G35" s="247">
        <v>3249.94605</v>
      </c>
      <c r="H35" s="247"/>
      <c r="I35" s="247">
        <f t="shared" si="0"/>
        <v>750.05394999999999</v>
      </c>
      <c r="J35" s="249">
        <v>2818.37545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377.8374</v>
      </c>
      <c r="H36" s="247"/>
      <c r="I36" s="247">
        <f t="shared" si="0"/>
        <v>329.1626</v>
      </c>
      <c r="J36" s="249">
        <v>246.32859999999999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2">
        <v>3000</v>
      </c>
      <c r="E37" s="247">
        <v>3000</v>
      </c>
      <c r="F37" s="247">
        <v>25</v>
      </c>
      <c r="G37" s="247">
        <v>2290</v>
      </c>
      <c r="H37" s="247"/>
      <c r="I37" s="247">
        <f t="shared" si="0"/>
        <v>710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2">
        <v>7000</v>
      </c>
      <c r="E38" s="247">
        <v>7000</v>
      </c>
      <c r="F38" s="247">
        <v>8.1510999999999996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>
        <v>2.18100000000004</v>
      </c>
      <c r="G39" s="247">
        <v>271.57499999995343</v>
      </c>
      <c r="H39" s="247"/>
      <c r="I39" s="247">
        <f t="shared" si="0"/>
        <v>-271.57499999995343</v>
      </c>
      <c r="J39" s="249">
        <v>557.80299999995623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2397.4637000000002</v>
      </c>
      <c r="G40" s="210">
        <f>G21+G24+G35+G36+G37+G38+G39</f>
        <v>286180.19939999998</v>
      </c>
      <c r="H40" s="210">
        <f>H26+H27+H28+H29+H33</f>
        <v>3266</v>
      </c>
      <c r="I40" s="210">
        <f>I21+I24+I35+I36+I37+I38+I39</f>
        <v>119438.80060000003</v>
      </c>
      <c r="J40" s="222">
        <f>J21+J24+J35+J36+J37+J38+J39</f>
        <v>289159.75510000001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107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4" t="s">
        <v>1</v>
      </c>
      <c r="C47" s="365"/>
      <c r="D47" s="365"/>
      <c r="E47" s="365"/>
      <c r="F47" s="365"/>
      <c r="G47" s="365"/>
      <c r="H47" s="365"/>
      <c r="I47" s="365"/>
      <c r="J47" s="365"/>
      <c r="K47" s="366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84" t="s">
        <v>2</v>
      </c>
      <c r="D49" s="385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5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5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5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5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6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69" t="s">
        <v>8</v>
      </c>
      <c r="C55" s="370"/>
      <c r="D55" s="370"/>
      <c r="E55" s="370"/>
      <c r="F55" s="370"/>
      <c r="G55" s="370"/>
      <c r="H55" s="370"/>
      <c r="I55" s="370"/>
      <c r="J55" s="370"/>
      <c r="K55" s="371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24</v>
      </c>
      <c r="F56" s="207" t="str">
        <f>G20</f>
        <v>LANDET KVANTUM T.O.M UKE 24</v>
      </c>
      <c r="G56" s="207" t="str">
        <f>I20</f>
        <v>RESTKVOTER</v>
      </c>
      <c r="H56" s="208" t="str">
        <f>J20</f>
        <v>LANDET KVANTUM T.O.M. UKE 24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76"/>
      <c r="E57" s="346">
        <v>57.697000000000003</v>
      </c>
      <c r="F57" s="346">
        <v>653.48130000000003</v>
      </c>
      <c r="G57" s="381"/>
      <c r="H57" s="349">
        <v>390.2355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77"/>
      <c r="E58" s="346">
        <v>19.319099999999999</v>
      </c>
      <c r="F58" s="346">
        <v>587.68060000000003</v>
      </c>
      <c r="G58" s="382"/>
      <c r="H58" s="349">
        <v>503.4255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78"/>
      <c r="E59" s="347">
        <v>5.7327000000000004</v>
      </c>
      <c r="F59" s="347">
        <v>79.774000000000001</v>
      </c>
      <c r="G59" s="383"/>
      <c r="H59" s="350">
        <v>72.322900000000004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176.93</v>
      </c>
      <c r="F60" s="250">
        <f>F61+F62+F63</f>
        <v>4505.5110999999997</v>
      </c>
      <c r="G60" s="250">
        <f>D60-F60</f>
        <v>2094.4889000000003</v>
      </c>
      <c r="H60" s="257">
        <f>H61+H62+H63</f>
        <v>2882.0615000000003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8"/>
      <c r="E61" s="246">
        <v>82.677999999999997</v>
      </c>
      <c r="F61" s="246">
        <v>1960.4362000000001</v>
      </c>
      <c r="G61" s="246"/>
      <c r="H61" s="248">
        <v>1073.3123000000001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8"/>
      <c r="E62" s="246">
        <v>70.899199999999993</v>
      </c>
      <c r="F62" s="246">
        <v>1768.6071999999999</v>
      </c>
      <c r="G62" s="246"/>
      <c r="H62" s="248">
        <v>1325.9374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9"/>
      <c r="E63" s="256">
        <v>23.352799999999998</v>
      </c>
      <c r="F63" s="256">
        <v>776.46770000000004</v>
      </c>
      <c r="G63" s="256"/>
      <c r="H63" s="261">
        <v>482.81180000000001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>
        <v>2.5779999999999998</v>
      </c>
      <c r="F64" s="247">
        <v>13.059900000000001</v>
      </c>
      <c r="G64" s="247">
        <f>D64-F64</f>
        <v>66.940100000000001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2">
        <v>17.712199999999996</v>
      </c>
      <c r="F65" s="262">
        <v>184.70229999999992</v>
      </c>
      <c r="G65" s="262"/>
      <c r="H65" s="336">
        <v>75.77809999999954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345">
        <f>E57+E58+E59+E60+E64+E65</f>
        <v>279.96899999999999</v>
      </c>
      <c r="F66" s="345">
        <f>F57+F58+F59+F60+F64+F65</f>
        <v>6024.2092000000002</v>
      </c>
      <c r="G66" s="214">
        <f>D66-F66</f>
        <v>5180.7907999999998</v>
      </c>
      <c r="H66" s="211">
        <f>H57+H58+H59+H60+H64+H65</f>
        <v>3928.3036999999999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79"/>
      <c r="D67" s="379"/>
      <c r="E67" s="379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4" t="s">
        <v>1</v>
      </c>
      <c r="C72" s="365"/>
      <c r="D72" s="365"/>
      <c r="E72" s="365"/>
      <c r="F72" s="365"/>
      <c r="G72" s="365"/>
      <c r="H72" s="365"/>
      <c r="I72" s="365"/>
      <c r="J72" s="365"/>
      <c r="K72" s="366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7" t="s">
        <v>2</v>
      </c>
      <c r="D74" s="368"/>
      <c r="E74" s="367" t="s">
        <v>20</v>
      </c>
      <c r="F74" s="372"/>
      <c r="G74" s="367" t="s">
        <v>21</v>
      </c>
      <c r="H74" s="368"/>
      <c r="I74" s="163"/>
      <c r="J74" s="163"/>
      <c r="K74" s="121"/>
      <c r="L74" s="142"/>
      <c r="M74" s="142"/>
    </row>
    <row r="75" spans="2:13" ht="15" x14ac:dyDescent="0.25">
      <c r="B75" s="277"/>
      <c r="C75" s="172" t="s">
        <v>31</v>
      </c>
      <c r="D75" s="176">
        <v>118700</v>
      </c>
      <c r="E75" s="278" t="s">
        <v>5</v>
      </c>
      <c r="F75" s="271">
        <v>45610</v>
      </c>
      <c r="G75" s="279" t="s">
        <v>26</v>
      </c>
      <c r="H75" s="271">
        <v>13395</v>
      </c>
      <c r="I75" s="173"/>
      <c r="J75" s="173"/>
      <c r="K75" s="280"/>
      <c r="L75" s="328"/>
      <c r="M75" s="142"/>
    </row>
    <row r="76" spans="2:13" ht="15" x14ac:dyDescent="0.25">
      <c r="B76" s="277"/>
      <c r="C76" s="172" t="s">
        <v>3</v>
      </c>
      <c r="D76" s="176">
        <v>109700</v>
      </c>
      <c r="E76" s="281" t="s">
        <v>6</v>
      </c>
      <c r="F76" s="176">
        <v>74417</v>
      </c>
      <c r="G76" s="279" t="s">
        <v>64</v>
      </c>
      <c r="H76" s="176">
        <v>55069</v>
      </c>
      <c r="I76" s="173"/>
      <c r="J76" s="173"/>
      <c r="K76" s="280"/>
      <c r="L76" s="328"/>
      <c r="M76" s="142"/>
    </row>
    <row r="77" spans="2:13" ht="15.75" thickBot="1" x14ac:dyDescent="0.3">
      <c r="B77" s="277"/>
      <c r="C77" s="172" t="s">
        <v>32</v>
      </c>
      <c r="D77" s="176">
        <v>15600</v>
      </c>
      <c r="E77" s="174"/>
      <c r="F77" s="176"/>
      <c r="G77" s="279" t="s">
        <v>65</v>
      </c>
      <c r="H77" s="176">
        <v>5953</v>
      </c>
      <c r="I77" s="173"/>
      <c r="J77" s="173"/>
      <c r="K77" s="280"/>
      <c r="L77" s="328"/>
      <c r="M77" s="142"/>
    </row>
    <row r="78" spans="2:13" ht="14.1" customHeight="1" thickBot="1" x14ac:dyDescent="0.3">
      <c r="B78" s="277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2"/>
      <c r="L78" s="285"/>
      <c r="M78" s="124"/>
    </row>
    <row r="79" spans="2:13" ht="12" customHeight="1" x14ac:dyDescent="0.25">
      <c r="B79" s="277"/>
      <c r="C79" s="283" t="s">
        <v>89</v>
      </c>
      <c r="D79" s="215"/>
      <c r="E79" s="215"/>
      <c r="F79" s="215"/>
      <c r="G79" s="215"/>
      <c r="H79" s="215"/>
      <c r="I79" s="284"/>
      <c r="J79" s="285"/>
      <c r="K79" s="282"/>
      <c r="L79" s="285"/>
      <c r="M79" s="124"/>
    </row>
    <row r="80" spans="2:13" ht="14.25" customHeight="1" x14ac:dyDescent="0.25">
      <c r="B80" s="277"/>
      <c r="C80" s="380"/>
      <c r="D80" s="380"/>
      <c r="E80" s="380"/>
      <c r="F80" s="380"/>
      <c r="G80" s="380"/>
      <c r="H80" s="380"/>
      <c r="I80" s="284"/>
      <c r="J80" s="285"/>
      <c r="K80" s="282"/>
      <c r="L80" s="285"/>
      <c r="M80" s="124"/>
    </row>
    <row r="81" spans="1:13" ht="6" customHeight="1" thickBot="1" x14ac:dyDescent="0.3">
      <c r="B81" s="277"/>
      <c r="C81" s="380"/>
      <c r="D81" s="380"/>
      <c r="E81" s="380"/>
      <c r="F81" s="380"/>
      <c r="G81" s="380"/>
      <c r="H81" s="380"/>
      <c r="I81" s="285"/>
      <c r="J81" s="285"/>
      <c r="K81" s="282"/>
      <c r="L81" s="285"/>
      <c r="M81" s="124"/>
    </row>
    <row r="82" spans="1:13" ht="14.1" customHeight="1" x14ac:dyDescent="0.25">
      <c r="B82" s="373" t="s">
        <v>8</v>
      </c>
      <c r="C82" s="374"/>
      <c r="D82" s="374"/>
      <c r="E82" s="374"/>
      <c r="F82" s="374"/>
      <c r="G82" s="374"/>
      <c r="H82" s="374"/>
      <c r="I82" s="374"/>
      <c r="J82" s="374"/>
      <c r="K82" s="375"/>
      <c r="L82" s="329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24</v>
      </c>
      <c r="G84" s="207" t="str">
        <f>G20</f>
        <v>LANDET KVANTUM T.O.M UKE 24</v>
      </c>
      <c r="H84" s="207" t="str">
        <f>I20</f>
        <v>RESTKVOTER</v>
      </c>
      <c r="I84" s="208" t="str">
        <f>J20</f>
        <v>LANDET KVANTUM T.O.M. UKE 24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6" t="s">
        <v>16</v>
      </c>
      <c r="D85" s="252">
        <f>D87+D86</f>
        <v>44850</v>
      </c>
      <c r="E85" s="250">
        <f>E87+E86</f>
        <v>50182</v>
      </c>
      <c r="F85" s="250">
        <f>F87+F86</f>
        <v>1013.4558000000001</v>
      </c>
      <c r="G85" s="250">
        <f>G86+G87</f>
        <v>33406.857300000003</v>
      </c>
      <c r="H85" s="250">
        <f>H86+H87</f>
        <v>16775.1427</v>
      </c>
      <c r="I85" s="257">
        <f>I86+I87</f>
        <v>14622.173499999999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3">
        <v>44100</v>
      </c>
      <c r="E86" s="254">
        <v>49432</v>
      </c>
      <c r="F86" s="254">
        <v>1013.3858</v>
      </c>
      <c r="G86" s="254">
        <v>33130.696100000001</v>
      </c>
      <c r="H86" s="254">
        <f>E86-G86</f>
        <v>16301.303899999999</v>
      </c>
      <c r="I86" s="258">
        <v>14020.583699999999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4">
        <v>750</v>
      </c>
      <c r="E87" s="255">
        <v>750</v>
      </c>
      <c r="F87" s="255">
        <v>7.0000000000000007E-2</v>
      </c>
      <c r="G87" s="255">
        <v>276.16120000000001</v>
      </c>
      <c r="H87" s="255">
        <f>E87-G87</f>
        <v>473.83879999999999</v>
      </c>
      <c r="I87" s="259">
        <v>601.58979999999997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7">
        <f t="shared" ref="D88:I88" si="1">D89+D95+D96</f>
        <v>73177</v>
      </c>
      <c r="E88" s="288">
        <f t="shared" si="1"/>
        <v>78334</v>
      </c>
      <c r="F88" s="288">
        <f t="shared" si="1"/>
        <v>895.06560000000002</v>
      </c>
      <c r="G88" s="288">
        <f t="shared" si="1"/>
        <v>34950.319800000005</v>
      </c>
      <c r="H88" s="288">
        <f>H89+H95+H96</f>
        <v>43383.680199999995</v>
      </c>
      <c r="I88" s="330">
        <f t="shared" si="1"/>
        <v>28337.465999999997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769.79899999999998</v>
      </c>
      <c r="G89" s="251">
        <f>G90+G91+G92+G93+G94</f>
        <v>26620.314200000001</v>
      </c>
      <c r="H89" s="251">
        <f>H90+H91+H92+H93+H94</f>
        <v>31595.685799999999</v>
      </c>
      <c r="I89" s="260">
        <f>I90+I91+I92+I93</f>
        <v>22223.688499999997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8">
        <v>13579</v>
      </c>
      <c r="E90" s="246">
        <v>15166</v>
      </c>
      <c r="F90" s="246">
        <v>80.767700000000005</v>
      </c>
      <c r="G90" s="246">
        <v>3760.6412</v>
      </c>
      <c r="H90" s="246">
        <f t="shared" ref="H90:H99" si="2">E90-G90</f>
        <v>11405.3588</v>
      </c>
      <c r="I90" s="248">
        <v>3062.8852000000002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8">
        <v>12519</v>
      </c>
      <c r="E91" s="246">
        <v>12555</v>
      </c>
      <c r="F91" s="246">
        <v>265.911</v>
      </c>
      <c r="G91" s="246">
        <v>7180.0712999999996</v>
      </c>
      <c r="H91" s="246">
        <f t="shared" si="2"/>
        <v>5374.9287000000004</v>
      </c>
      <c r="I91" s="248">
        <v>6553.7704999999996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8">
        <v>14204</v>
      </c>
      <c r="E92" s="246">
        <v>15865</v>
      </c>
      <c r="F92" s="246">
        <v>140.89510000000001</v>
      </c>
      <c r="G92" s="246">
        <v>8539.6092000000008</v>
      </c>
      <c r="H92" s="246">
        <f t="shared" si="2"/>
        <v>7325.3907999999992</v>
      </c>
      <c r="I92" s="248">
        <v>7868.7439999999997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8">
        <v>7849</v>
      </c>
      <c r="E93" s="246">
        <v>8630</v>
      </c>
      <c r="F93" s="246">
        <v>282.22519999999997</v>
      </c>
      <c r="G93" s="246">
        <v>7139.9925000000003</v>
      </c>
      <c r="H93" s="246">
        <f t="shared" si="2"/>
        <v>1490.0074999999997</v>
      </c>
      <c r="I93" s="248">
        <v>4738.2888000000003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8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82.917500000000004</v>
      </c>
      <c r="G95" s="251">
        <v>6827.9935999999998</v>
      </c>
      <c r="H95" s="251">
        <f t="shared" si="2"/>
        <v>6832.0064000000002</v>
      </c>
      <c r="I95" s="260">
        <v>4172.9570999999996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9" t="s">
        <v>65</v>
      </c>
      <c r="D96" s="290">
        <v>5854</v>
      </c>
      <c r="E96" s="291">
        <v>6458</v>
      </c>
      <c r="F96" s="291">
        <v>42.3491</v>
      </c>
      <c r="G96" s="291">
        <v>1502.0119999999999</v>
      </c>
      <c r="H96" s="291">
        <f t="shared" si="2"/>
        <v>4955.9880000000003</v>
      </c>
      <c r="I96" s="302">
        <v>1940.8204000000001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35.104599999999998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2">
        <v>300</v>
      </c>
      <c r="E98" s="247">
        <v>300</v>
      </c>
      <c r="F98" s="247">
        <v>0.66449999999999998</v>
      </c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2" t="s">
        <v>14</v>
      </c>
      <c r="D99" s="242"/>
      <c r="E99" s="247"/>
      <c r="F99" s="247">
        <v>0.99450000000001637</v>
      </c>
      <c r="G99" s="247">
        <v>53.459499999997206</v>
      </c>
      <c r="H99" s="247">
        <f t="shared" si="2"/>
        <v>-53.459499999997206</v>
      </c>
      <c r="I99" s="249">
        <v>37.837100000004284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I100" si="3">D85+D88+D97+D98+D99</f>
        <v>118700</v>
      </c>
      <c r="E100" s="345">
        <f t="shared" si="3"/>
        <v>129189</v>
      </c>
      <c r="F100" s="237">
        <f t="shared" si="3"/>
        <v>1910.1804000000002</v>
      </c>
      <c r="G100" s="237">
        <f t="shared" si="3"/>
        <v>68735.778999999995</v>
      </c>
      <c r="H100" s="237">
        <f>H85+H88+H97+H98+H99</f>
        <v>60453.221000000005</v>
      </c>
      <c r="I100" s="211">
        <f t="shared" si="3"/>
        <v>43332.581200000001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8" t="s">
        <v>109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64" t="s">
        <v>1</v>
      </c>
      <c r="C107" s="365"/>
      <c r="D107" s="365"/>
      <c r="E107" s="365"/>
      <c r="F107" s="365"/>
      <c r="G107" s="365"/>
      <c r="H107" s="365"/>
      <c r="I107" s="365"/>
      <c r="J107" s="365"/>
      <c r="K107" s="366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7" t="s">
        <v>2</v>
      </c>
      <c r="D109" s="368"/>
      <c r="E109" s="367" t="s">
        <v>20</v>
      </c>
      <c r="F109" s="368"/>
      <c r="G109" s="367" t="s">
        <v>21</v>
      </c>
      <c r="H109" s="368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1">
        <v>44900</v>
      </c>
      <c r="G110" s="172" t="s">
        <v>26</v>
      </c>
      <c r="H110" s="271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69" t="s">
        <v>8</v>
      </c>
      <c r="C116" s="370"/>
      <c r="D116" s="370"/>
      <c r="E116" s="370"/>
      <c r="F116" s="370"/>
      <c r="G116" s="370"/>
      <c r="H116" s="370"/>
      <c r="I116" s="370"/>
      <c r="J116" s="370"/>
      <c r="K116" s="371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24</v>
      </c>
      <c r="F118" s="207" t="str">
        <f>G20</f>
        <v>LANDET KVANTUM T.O.M UKE 24</v>
      </c>
      <c r="G118" s="207" t="str">
        <f>I20</f>
        <v>RESTKVOTER</v>
      </c>
      <c r="H118" s="208" t="str">
        <f>J20</f>
        <v>LANDET KVANTUM T.O.M. UKE 24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3" t="s">
        <v>16</v>
      </c>
      <c r="D119" s="252">
        <f>D120+D121+D122</f>
        <v>44900</v>
      </c>
      <c r="E119" s="250">
        <f>E120+E121+E122</f>
        <v>261.11489999999998</v>
      </c>
      <c r="F119" s="250">
        <f>F120+F121+F122</f>
        <v>17856.5533</v>
      </c>
      <c r="G119" s="250">
        <f>G120+G121+G122</f>
        <v>27043.4467</v>
      </c>
      <c r="H119" s="257">
        <f>H120+H121+H122</f>
        <v>28738.2745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4" t="s">
        <v>12</v>
      </c>
      <c r="D120" s="273">
        <v>35920</v>
      </c>
      <c r="E120" s="254">
        <v>261.11489999999998</v>
      </c>
      <c r="F120" s="254">
        <v>13945.598599999999</v>
      </c>
      <c r="G120" s="254">
        <f>D120-F120</f>
        <v>21974.401400000002</v>
      </c>
      <c r="H120" s="258">
        <v>25116.016100000001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4" t="s">
        <v>11</v>
      </c>
      <c r="D121" s="273">
        <v>8480</v>
      </c>
      <c r="E121" s="254"/>
      <c r="F121" s="254">
        <v>3910.9546999999998</v>
      </c>
      <c r="G121" s="254">
        <f>D121-F121</f>
        <v>4569.0452999999998</v>
      </c>
      <c r="H121" s="258">
        <v>3622.2584000000002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5" t="s">
        <v>43</v>
      </c>
      <c r="D122" s="274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6" t="s">
        <v>42</v>
      </c>
      <c r="D123" s="332">
        <v>30337</v>
      </c>
      <c r="E123" s="337">
        <v>1398.925</v>
      </c>
      <c r="F123" s="337">
        <v>18972.822</v>
      </c>
      <c r="G123" s="337">
        <f>D123-F123</f>
        <v>11364.178</v>
      </c>
      <c r="H123" s="341">
        <v>22294.917000000001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7" t="s">
        <v>17</v>
      </c>
      <c r="D124" s="242">
        <f>D125+D130+D133</f>
        <v>46113</v>
      </c>
      <c r="E124" s="247">
        <f>E125+E130+E133</f>
        <v>241.78210000000001</v>
      </c>
      <c r="F124" s="247">
        <f>F133+F130+F125</f>
        <v>33741.760000000002</v>
      </c>
      <c r="G124" s="247">
        <f>D124-F124</f>
        <v>12371.239999999998</v>
      </c>
      <c r="H124" s="249">
        <f>H125+H130+H133</f>
        <v>27888.657899999998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8" t="s">
        <v>66</v>
      </c>
      <c r="D125" s="333">
        <f>D126+D127+D128+D129</f>
        <v>34585</v>
      </c>
      <c r="E125" s="338">
        <f>E126+E127+E128+E129</f>
        <v>117.27430000000001</v>
      </c>
      <c r="F125" s="338">
        <f>F126+F127+F129+F128</f>
        <v>26629.91</v>
      </c>
      <c r="G125" s="338">
        <f>G126+G127+G128+G129</f>
        <v>7955.09</v>
      </c>
      <c r="H125" s="342">
        <f>H126+H127+H128+H129</f>
        <v>19964.493999999999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9" t="s">
        <v>22</v>
      </c>
      <c r="D126" s="268">
        <v>9788</v>
      </c>
      <c r="E126" s="246">
        <v>54.956899999999997</v>
      </c>
      <c r="F126" s="246">
        <v>3734.2143000000001</v>
      </c>
      <c r="G126" s="246">
        <f t="shared" ref="G126:G129" si="4">D126-F126</f>
        <v>6053.7857000000004</v>
      </c>
      <c r="H126" s="248">
        <v>2676.2107000000001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9" t="s">
        <v>23</v>
      </c>
      <c r="D127" s="268">
        <v>8992</v>
      </c>
      <c r="E127" s="246">
        <v>11.4297</v>
      </c>
      <c r="F127" s="246">
        <v>7157.9436999999998</v>
      </c>
      <c r="G127" s="246">
        <f t="shared" si="4"/>
        <v>1834.0563000000002</v>
      </c>
      <c r="H127" s="248">
        <v>5836.0416999999998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9" t="s">
        <v>24</v>
      </c>
      <c r="D128" s="268">
        <v>8957</v>
      </c>
      <c r="E128" s="246">
        <v>21.914200000000001</v>
      </c>
      <c r="F128" s="246">
        <v>9021.3498</v>
      </c>
      <c r="G128" s="246">
        <f t="shared" si="4"/>
        <v>-64.349799999999959</v>
      </c>
      <c r="H128" s="248">
        <v>5929.4980999999998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9" t="s">
        <v>25</v>
      </c>
      <c r="D129" s="268">
        <v>6848</v>
      </c>
      <c r="E129" s="246">
        <v>28.973500000000001</v>
      </c>
      <c r="F129" s="246">
        <v>6716.4022000000004</v>
      </c>
      <c r="G129" s="246">
        <f t="shared" si="4"/>
        <v>131.59779999999955</v>
      </c>
      <c r="H129" s="248">
        <v>5522.7434999999996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300" t="s">
        <v>18</v>
      </c>
      <c r="D130" s="253">
        <f>D131+D132</f>
        <v>5072</v>
      </c>
      <c r="E130" s="251">
        <f>E131</f>
        <v>0</v>
      </c>
      <c r="F130" s="251">
        <f>F131+F132</f>
        <v>3753.4331000000002</v>
      </c>
      <c r="G130" s="251">
        <f>D130-F130</f>
        <v>1318.5668999999998</v>
      </c>
      <c r="H130" s="260">
        <f>H131+H132</f>
        <v>4564.8860999999997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9" t="s">
        <v>44</v>
      </c>
      <c r="D131" s="334">
        <v>4572</v>
      </c>
      <c r="E131" s="339"/>
      <c r="F131" s="339">
        <v>3753.4331000000002</v>
      </c>
      <c r="G131" s="339"/>
      <c r="H131" s="343">
        <v>4564.8860999999997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9" t="s">
        <v>45</v>
      </c>
      <c r="D132" s="334">
        <v>500</v>
      </c>
      <c r="E132" s="339"/>
      <c r="F132" s="339"/>
      <c r="G132" s="339"/>
      <c r="H132" s="343"/>
      <c r="I132" s="41"/>
      <c r="J132" s="41"/>
      <c r="K132" s="134"/>
      <c r="L132" s="163"/>
      <c r="M132" s="163"/>
    </row>
    <row r="133" spans="2:13" ht="15.75" thickBot="1" x14ac:dyDescent="0.3">
      <c r="B133" s="9"/>
      <c r="C133" s="301" t="s">
        <v>65</v>
      </c>
      <c r="D133" s="290">
        <v>6456</v>
      </c>
      <c r="E133" s="291">
        <v>124.5078</v>
      </c>
      <c r="F133" s="291">
        <v>3358.4169000000002</v>
      </c>
      <c r="G133" s="291">
        <f>D133-F133</f>
        <v>3097.5830999999998</v>
      </c>
      <c r="H133" s="302">
        <v>3359.2777999999998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3" t="s">
        <v>13</v>
      </c>
      <c r="D134" s="335">
        <v>250</v>
      </c>
      <c r="E134" s="340"/>
      <c r="F134" s="340">
        <v>5.2873999999999999</v>
      </c>
      <c r="G134" s="340">
        <f>D134-F134</f>
        <v>244.71260000000001</v>
      </c>
      <c r="H134" s="344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7" t="s">
        <v>74</v>
      </c>
      <c r="D135" s="242">
        <v>2000</v>
      </c>
      <c r="E135" s="247">
        <v>7.5960999999999999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7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2"/>
      <c r="F137" s="262">
        <v>17.078800000002957</v>
      </c>
      <c r="G137" s="262">
        <f>D137-F137</f>
        <v>-17.078800000002957</v>
      </c>
      <c r="H137" s="336">
        <v>83.573999999993248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1909.4181000000001</v>
      </c>
      <c r="F138" s="214">
        <f>F119+F123+F124+F134+F135+F136+F137</f>
        <v>72763.728499999997</v>
      </c>
      <c r="G138" s="214">
        <f>G119+G123+G124+G134+G135+G136+G137</f>
        <v>51186.271499999995</v>
      </c>
      <c r="H138" s="222">
        <f>H119+H123+H124+H134+H135+H136+H137</f>
        <v>81009.6587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108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84" t="s">
        <v>2</v>
      </c>
      <c r="D147" s="385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4" t="s">
        <v>60</v>
      </c>
      <c r="D148" s="305">
        <v>17600</v>
      </c>
      <c r="E148" s="306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7" t="s">
        <v>92</v>
      </c>
      <c r="D149" s="308">
        <v>8400</v>
      </c>
      <c r="E149" s="306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9" t="s">
        <v>93</v>
      </c>
      <c r="D150" s="308">
        <v>4000</v>
      </c>
      <c r="E150" s="306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10" t="s">
        <v>35</v>
      </c>
      <c r="D151" s="311">
        <f>SUM(D148:D150)</f>
        <v>30000</v>
      </c>
      <c r="E151" s="306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2" t="s">
        <v>79</v>
      </c>
      <c r="D152" s="313"/>
      <c r="E152" s="313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2" t="s">
        <v>91</v>
      </c>
      <c r="D153" s="313"/>
      <c r="E153" s="313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24</v>
      </c>
      <c r="F156" s="72" t="str">
        <f>G20</f>
        <v>LANDET KVANTUM T.O.M UKE 24</v>
      </c>
      <c r="G156" s="72" t="str">
        <f>I20</f>
        <v>RESTKVOTER</v>
      </c>
      <c r="H156" s="95" t="str">
        <f>J20</f>
        <v>LANDET KVANTUM T.O.M. UKE 24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810.01440000000002</v>
      </c>
      <c r="F157" s="196">
        <v>6447.5830999999998</v>
      </c>
      <c r="G157" s="196">
        <f>D157-F157</f>
        <v>11039.4169</v>
      </c>
      <c r="H157" s="234">
        <v>9086.6095000000005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6</v>
      </c>
      <c r="G158" s="196">
        <f>D158-F158</f>
        <v>94</v>
      </c>
      <c r="H158" s="234">
        <v>5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810.01440000000002</v>
      </c>
      <c r="F160" s="198">
        <f>SUM(F157:F159)</f>
        <v>6453.5830999999998</v>
      </c>
      <c r="G160" s="198">
        <f>D160-F160</f>
        <v>11146.4169</v>
      </c>
      <c r="H160" s="221">
        <f>SUM(H157:H159)</f>
        <v>9091.6095000000005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89" t="s">
        <v>1</v>
      </c>
      <c r="C163" s="390"/>
      <c r="D163" s="390"/>
      <c r="E163" s="390"/>
      <c r="F163" s="390"/>
      <c r="G163" s="390"/>
      <c r="H163" s="390"/>
      <c r="I163" s="390"/>
      <c r="J163" s="390"/>
      <c r="K163" s="391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84" t="s">
        <v>2</v>
      </c>
      <c r="D165" s="385"/>
      <c r="E165" s="384" t="s">
        <v>58</v>
      </c>
      <c r="F165" s="385"/>
      <c r="G165" s="384" t="s">
        <v>59</v>
      </c>
      <c r="H165" s="385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4" t="s">
        <v>60</v>
      </c>
      <c r="D166" s="314">
        <v>33532</v>
      </c>
      <c r="E166" s="315" t="s">
        <v>5</v>
      </c>
      <c r="F166" s="316">
        <v>20022</v>
      </c>
      <c r="G166" s="307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7" t="s">
        <v>48</v>
      </c>
      <c r="D167" s="317">
        <v>32164</v>
      </c>
      <c r="E167" s="318" t="s">
        <v>49</v>
      </c>
      <c r="F167" s="319">
        <v>8000</v>
      </c>
      <c r="G167" s="307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7"/>
      <c r="D168" s="317"/>
      <c r="E168" s="318" t="s">
        <v>42</v>
      </c>
      <c r="F168" s="319">
        <v>5500</v>
      </c>
      <c r="G168" s="307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7"/>
      <c r="D169" s="317"/>
      <c r="E169" s="318"/>
      <c r="F169" s="319"/>
      <c r="G169" s="307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20">
        <f>SUM(D166:D169)</f>
        <v>65696</v>
      </c>
      <c r="E170" s="321" t="s">
        <v>62</v>
      </c>
      <c r="F170" s="320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3" t="s">
        <v>96</v>
      </c>
      <c r="D171" s="318"/>
      <c r="E171" s="318"/>
      <c r="F171" s="318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2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86" t="s">
        <v>8</v>
      </c>
      <c r="C174" s="387"/>
      <c r="D174" s="387"/>
      <c r="E174" s="387"/>
      <c r="F174" s="387"/>
      <c r="G174" s="387"/>
      <c r="H174" s="387"/>
      <c r="I174" s="387"/>
      <c r="J174" s="387"/>
      <c r="K174" s="388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7" t="s">
        <v>20</v>
      </c>
      <c r="E176" s="238" t="str">
        <f>F20</f>
        <v>LANDET KVANTUM UKE 24</v>
      </c>
      <c r="F176" s="72" t="str">
        <f>G20</f>
        <v>LANDET KVANTUM T.O.M UKE 24</v>
      </c>
      <c r="G176" s="72" t="str">
        <f>I20</f>
        <v>RESTKVOTER</v>
      </c>
      <c r="H176" s="95" t="str">
        <f>J20</f>
        <v>LANDET KVANTUM T.O.M. UKE 24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53">
        <f>E178+E179+E180+E181</f>
        <v>235.7004</v>
      </c>
      <c r="F177" s="353">
        <f>F178+F179+F180+F181</f>
        <v>17191.825399999998</v>
      </c>
      <c r="G177" s="353">
        <f>G178+G179+G180+G181</f>
        <v>2830.1746000000012</v>
      </c>
      <c r="H177" s="358">
        <f>H178+H179+H180+H181</f>
        <v>16825.046299999998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1" t="s">
        <v>12</v>
      </c>
      <c r="D178" s="323">
        <v>10966</v>
      </c>
      <c r="E178" s="351"/>
      <c r="F178" s="351">
        <v>12457.024299999999</v>
      </c>
      <c r="G178" s="351">
        <f t="shared" ref="G178:G183" si="5">D178-F178</f>
        <v>-1491.0242999999991</v>
      </c>
      <c r="H178" s="356">
        <v>12958.8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3">
        <v>2854</v>
      </c>
      <c r="E179" s="351"/>
      <c r="F179" s="351">
        <v>1195.5998999999999</v>
      </c>
      <c r="G179" s="351">
        <f t="shared" si="5"/>
        <v>1658.4001000000001</v>
      </c>
      <c r="H179" s="356">
        <v>1432.1021000000001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3">
        <v>1426</v>
      </c>
      <c r="E180" s="351">
        <v>48.1768</v>
      </c>
      <c r="F180" s="351">
        <v>2087.9169999999999</v>
      </c>
      <c r="G180" s="351">
        <f t="shared" si="5"/>
        <v>-661.91699999999992</v>
      </c>
      <c r="H180" s="356">
        <v>1828.2041999999999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3">
        <v>4776</v>
      </c>
      <c r="E181" s="351">
        <v>187.52359999999999</v>
      </c>
      <c r="F181" s="351">
        <v>1451.2842000000001</v>
      </c>
      <c r="G181" s="351">
        <f t="shared" si="5"/>
        <v>3324.7157999999999</v>
      </c>
      <c r="H181" s="356">
        <v>605.94000000000005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52">
        <v>20.65</v>
      </c>
      <c r="F182" s="352">
        <v>1863.0155</v>
      </c>
      <c r="G182" s="352">
        <f t="shared" si="5"/>
        <v>3636.9845</v>
      </c>
      <c r="H182" s="357">
        <v>3598.1291999999999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53">
        <v>21.1509</v>
      </c>
      <c r="F183" s="353">
        <v>1673.8358000000001</v>
      </c>
      <c r="G183" s="353">
        <f t="shared" si="5"/>
        <v>6326.1642000000002</v>
      </c>
      <c r="H183" s="358">
        <v>2741.4184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3"/>
      <c r="E184" s="351">
        <v>8.0798000000000005</v>
      </c>
      <c r="F184" s="351">
        <v>849.23090000000002</v>
      </c>
      <c r="G184" s="351"/>
      <c r="H184" s="356">
        <v>1454.1664000000001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54">
        <f>E183-E184</f>
        <v>13.071099999999999</v>
      </c>
      <c r="F185" s="354">
        <f>F183-F184</f>
        <v>824.60490000000004</v>
      </c>
      <c r="G185" s="354"/>
      <c r="H185" s="359">
        <f>H183-H184</f>
        <v>1287.252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4">
        <v>10</v>
      </c>
      <c r="E186" s="355"/>
      <c r="F186" s="355"/>
      <c r="G186" s="355">
        <f>D186-F186</f>
        <v>10</v>
      </c>
      <c r="H186" s="360">
        <v>2.7336999999999998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52"/>
      <c r="F187" s="352">
        <v>30</v>
      </c>
      <c r="G187" s="352">
        <f>D187-F187</f>
        <v>-30</v>
      </c>
      <c r="H187" s="357">
        <v>21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4">
        <f>E177+E182+E183+E186+E187</f>
        <v>277.50129999999996</v>
      </c>
      <c r="F188" s="214">
        <f>F177+F182+F183+F186+F187</f>
        <v>20758.6767</v>
      </c>
      <c r="G188" s="214">
        <f>G177+G182+G183+G186+G187</f>
        <v>12773.3233</v>
      </c>
      <c r="H188" s="211">
        <f>H177+H182+H183+H186+H187</f>
        <v>23188.327599999997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89" t="s">
        <v>1</v>
      </c>
      <c r="C193" s="390"/>
      <c r="D193" s="390"/>
      <c r="E193" s="390"/>
      <c r="F193" s="390"/>
      <c r="G193" s="390"/>
      <c r="H193" s="390"/>
      <c r="I193" s="390"/>
      <c r="J193" s="390"/>
      <c r="K193" s="391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84" t="s">
        <v>2</v>
      </c>
      <c r="D195" s="385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4" t="s">
        <v>76</v>
      </c>
      <c r="D196" s="305">
        <v>6025</v>
      </c>
      <c r="E196" s="325"/>
      <c r="F196" s="267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7" t="s">
        <v>77</v>
      </c>
      <c r="D197" s="308">
        <v>31282</v>
      </c>
      <c r="E197" s="325"/>
      <c r="F197" s="267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9" t="s">
        <v>32</v>
      </c>
      <c r="D198" s="308">
        <v>382</v>
      </c>
      <c r="E198" s="325"/>
      <c r="F198" s="267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10" t="s">
        <v>35</v>
      </c>
      <c r="D199" s="311">
        <f>SUM(D196:D198)</f>
        <v>37689</v>
      </c>
      <c r="E199" s="325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6" t="s">
        <v>85</v>
      </c>
      <c r="D200" s="318"/>
      <c r="E200" s="318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2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2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86" t="s">
        <v>8</v>
      </c>
      <c r="C203" s="387"/>
      <c r="D203" s="387"/>
      <c r="E203" s="387"/>
      <c r="F203" s="387"/>
      <c r="G203" s="387"/>
      <c r="H203" s="387"/>
      <c r="I203" s="387"/>
      <c r="J203" s="387"/>
      <c r="K203" s="388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24</v>
      </c>
      <c r="F205" s="72" t="str">
        <f>G20</f>
        <v>LANDET KVANTUM T.O.M UKE 24</v>
      </c>
      <c r="G205" s="72" t="str">
        <f>I20</f>
        <v>RESTKVOTER</v>
      </c>
      <c r="H205" s="95" t="str">
        <f>J20</f>
        <v>LANDET KVANTUM T.O.M. UKE 24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16.654299999999999</v>
      </c>
      <c r="F206" s="196">
        <v>795.24289999999996</v>
      </c>
      <c r="G206" s="196"/>
      <c r="H206" s="234">
        <v>524.55179999999996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111.54349999999999</v>
      </c>
      <c r="F207" s="196">
        <v>1556.8023000000001</v>
      </c>
      <c r="G207" s="196"/>
      <c r="H207" s="234">
        <v>1249.934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5</v>
      </c>
      <c r="F209" s="197">
        <v>32</v>
      </c>
      <c r="G209" s="197"/>
      <c r="H209" s="235">
        <v>24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133.1978</v>
      </c>
      <c r="F210" s="198">
        <f>SUM(F206:F209)</f>
        <v>2384.0452</v>
      </c>
      <c r="G210" s="198">
        <f>D210-F210</f>
        <v>3640.9548</v>
      </c>
      <c r="H210" s="221">
        <f>H206+H207+H208+H209</f>
        <v>1804.3372999999999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24
&amp;"-,Normal"&amp;11(iht. motatte landings- og sluttsedler fra fiskesalgslagene; alle tallstørrelser i hele tonn)&amp;R21.06.2016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UKE_24_2016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2016-06-21T08:05:42Z</cp:lastPrinted>
  <dcterms:created xsi:type="dcterms:W3CDTF">2011-07-06T12:13:20Z</dcterms:created>
  <dcterms:modified xsi:type="dcterms:W3CDTF">2016-06-21T10:41:59Z</dcterms:modified>
</cp:coreProperties>
</file>